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105" windowWidth="17175" windowHeight="6150"/>
  </bookViews>
  <sheets>
    <sheet name="II.izmjene Plana nabave 2015" sheetId="1" r:id="rId1"/>
  </sheets>
  <definedNames>
    <definedName name="_xlnm.Print_Area" localSheetId="0">'II.izmjene Plana nabave 2015'!$A$1:$L$204</definedName>
  </definedNames>
  <calcPr calcId="125725"/>
</workbook>
</file>

<file path=xl/calcChain.xml><?xml version="1.0" encoding="utf-8"?>
<calcChain xmlns="http://schemas.openxmlformats.org/spreadsheetml/2006/main">
  <c r="G193" i="1"/>
  <c r="G192"/>
  <c r="G191"/>
  <c r="G190"/>
  <c r="G189"/>
  <c r="G188"/>
  <c r="G187"/>
  <c r="G186"/>
  <c r="G185"/>
  <c r="G184"/>
  <c r="G183"/>
  <c r="G182"/>
  <c r="G181"/>
  <c r="G180"/>
  <c r="G179"/>
  <c r="G178"/>
  <c r="G177"/>
  <c r="G176"/>
  <c r="G175"/>
  <c r="G174"/>
  <c r="G173"/>
  <c r="G172"/>
  <c r="G171"/>
  <c r="G170"/>
  <c r="G169"/>
  <c r="G168"/>
  <c r="G167"/>
  <c r="G166"/>
  <c r="G165"/>
  <c r="G164"/>
  <c r="H163"/>
  <c r="G163" s="1"/>
  <c r="G162"/>
  <c r="H160"/>
  <c r="G160" s="1"/>
  <c r="G159"/>
  <c r="G158"/>
  <c r="H157"/>
  <c r="G157"/>
  <c r="G156"/>
  <c r="G155"/>
  <c r="G154"/>
  <c r="G153"/>
  <c r="G152"/>
  <c r="G151"/>
  <c r="G150"/>
  <c r="G149"/>
  <c r="H148"/>
  <c r="G148" s="1"/>
  <c r="G147"/>
  <c r="H146"/>
  <c r="G146" s="1"/>
  <c r="G145"/>
  <c r="G144"/>
  <c r="H143"/>
  <c r="G143" s="1"/>
  <c r="H142"/>
  <c r="G142" s="1"/>
  <c r="G141"/>
  <c r="G140"/>
  <c r="G139"/>
  <c r="G138"/>
  <c r="G137"/>
  <c r="G136"/>
  <c r="G135"/>
  <c r="G134"/>
  <c r="G133"/>
  <c r="G132"/>
  <c r="G131"/>
  <c r="G130"/>
  <c r="G129"/>
  <c r="G128"/>
  <c r="G127"/>
  <c r="G126"/>
  <c r="G125"/>
  <c r="G124"/>
  <c r="H123"/>
  <c r="G123" s="1"/>
  <c r="H122"/>
  <c r="G122" s="1"/>
  <c r="G121"/>
  <c r="H120"/>
  <c r="G120"/>
  <c r="G119"/>
  <c r="G118"/>
  <c r="G117"/>
  <c r="G116"/>
  <c r="G115"/>
  <c r="G114"/>
  <c r="G113"/>
  <c r="G112"/>
  <c r="G111"/>
  <c r="G110"/>
  <c r="G109"/>
  <c r="H108"/>
  <c r="G108" s="1"/>
  <c r="H107"/>
  <c r="G107" s="1"/>
  <c r="G106"/>
  <c r="G105"/>
  <c r="G104"/>
  <c r="G103"/>
  <c r="G102"/>
  <c r="G101"/>
  <c r="G100"/>
  <c r="M99"/>
  <c r="G99"/>
  <c r="H98"/>
  <c r="G98" s="1"/>
  <c r="M97"/>
  <c r="G97"/>
  <c r="M96"/>
  <c r="G96"/>
  <c r="M95"/>
  <c r="H95"/>
  <c r="G95" s="1"/>
  <c r="G94"/>
  <c r="G93"/>
  <c r="G92"/>
  <c r="G91"/>
  <c r="G90"/>
  <c r="G89"/>
  <c r="G88"/>
  <c r="H87"/>
  <c r="G87" s="1"/>
  <c r="G86"/>
  <c r="G85"/>
  <c r="H84"/>
  <c r="G84" s="1"/>
  <c r="H83"/>
  <c r="G83"/>
  <c r="G82"/>
  <c r="G81"/>
  <c r="H80"/>
  <c r="G80"/>
  <c r="G79"/>
  <c r="G78"/>
  <c r="G77"/>
  <c r="G76"/>
  <c r="G75"/>
  <c r="G74"/>
  <c r="G73"/>
  <c r="G72"/>
  <c r="G71"/>
  <c r="G68"/>
  <c r="G67"/>
  <c r="G66"/>
  <c r="G65"/>
  <c r="G64"/>
  <c r="G63"/>
  <c r="G62"/>
  <c r="G61"/>
  <c r="G60"/>
  <c r="G59"/>
  <c r="G58"/>
  <c r="G57"/>
  <c r="G56"/>
  <c r="G55"/>
  <c r="G54"/>
  <c r="G53"/>
  <c r="G52"/>
  <c r="G51"/>
  <c r="G50"/>
  <c r="G49"/>
  <c r="G48"/>
  <c r="G47"/>
  <c r="G46"/>
  <c r="G45"/>
  <c r="G44"/>
  <c r="G43"/>
  <c r="G42"/>
  <c r="G41"/>
  <c r="G40"/>
  <c r="H39"/>
  <c r="G39"/>
  <c r="G38"/>
  <c r="G37"/>
  <c r="H36"/>
  <c r="G36"/>
  <c r="G35"/>
  <c r="G34"/>
  <c r="G33"/>
  <c r="G32"/>
  <c r="G31"/>
  <c r="G30"/>
  <c r="G29"/>
  <c r="G28"/>
  <c r="G27"/>
  <c r="G26"/>
  <c r="G25"/>
  <c r="G24"/>
  <c r="G23"/>
  <c r="G22"/>
  <c r="G194" l="1"/>
  <c r="H194"/>
</calcChain>
</file>

<file path=xl/sharedStrings.xml><?xml version="1.0" encoding="utf-8"?>
<sst xmlns="http://schemas.openxmlformats.org/spreadsheetml/2006/main" count="818" uniqueCount="357">
  <si>
    <t>" DOM ZA STARIJE I NEMOĆNE OSOBE POŽEGA"</t>
  </si>
  <si>
    <t>Dr.Filipa Potrebice 2a, 34000 Požega</t>
  </si>
  <si>
    <t>KLASA: 400-01-15-01/1</t>
  </si>
  <si>
    <t>URBROJ: 2177/014-10-03/01-15-2</t>
  </si>
  <si>
    <t>Požega, 03.07.2015.</t>
  </si>
  <si>
    <t>Na temelju članka 20. Zakona o javnoj nabavi ( Nar.nov. 90/11, 83/13 ,143/13 i 13/14) ravnateljica Doma za starije i nemoćne osobe Požega donosi sljedeće</t>
  </si>
  <si>
    <t xml:space="preserve">II. I Z M J E N E    P L A N A       N A B A V E    ROBA, RADOVA I USLUGA  Z A   2015.    G O D I N U       </t>
  </si>
  <si>
    <t xml:space="preserve">       Članak 1.</t>
  </si>
  <si>
    <t>Donose se II. Izmjene Plana nabave roba,  radova i usluga Doma za starije i nemoćne osobe Požega za  2015. godinu, KLASA: 400-01-14-01/17, URBROJ: 2177/01-10-03/01-14-3 od 28.11.2014.</t>
  </si>
  <si>
    <t xml:space="preserve">      Članak 2.</t>
  </si>
  <si>
    <t>Nabava će se vršiti po slijedećim predmetima nabave (istovrsnim robama, radovima i uslugama):</t>
  </si>
  <si>
    <t>REDNI BROJ</t>
  </si>
  <si>
    <t>EVIDENCIJSKI BROJ NABAVE</t>
  </si>
  <si>
    <t xml:space="preserve">NAZIV PREDMETA NABAVE </t>
  </si>
  <si>
    <t>Računski plan</t>
  </si>
  <si>
    <t>Evidencijski broj nabave</t>
  </si>
  <si>
    <t>PROCIJENJENA VRIJEDNOST NABAVE ROBA/RADOVA,USLUGA</t>
  </si>
  <si>
    <t>PLANIRANA VRIJEDNOST NABAVE ROBA/RADOVA,USLUGA</t>
  </si>
  <si>
    <t>VRSTA POSTUPKA NABAVE</t>
  </si>
  <si>
    <t>UGOVOR O NABAVI/OKVIRNI SPORAZUM</t>
  </si>
  <si>
    <t>PLANIRANI POČETAK</t>
  </si>
  <si>
    <t>PLANIRANO TRAJANJE UGOVORA/OS</t>
  </si>
  <si>
    <t>1.</t>
  </si>
  <si>
    <t>STRUČNO USAVRŠAVANJE ZAPOSLENIKA (seminari,tečajevi i sl.)</t>
  </si>
  <si>
    <t>Bagatelna nabava</t>
  </si>
  <si>
    <t>2.</t>
  </si>
  <si>
    <t>Uredski materijal</t>
  </si>
  <si>
    <t xml:space="preserve"> UREDSKI MATERIJAL-grupa a) toneri za pisače</t>
  </si>
  <si>
    <t>Ugovor</t>
  </si>
  <si>
    <t>Prosinac 2014.</t>
  </si>
  <si>
    <t>01.01.2015.-31.12.2015.</t>
  </si>
  <si>
    <t xml:space="preserve"> UREDSKI MATERIJAL- grupa b) ostali uredski materijal</t>
  </si>
  <si>
    <t>3.</t>
  </si>
  <si>
    <t>4.</t>
  </si>
  <si>
    <t>5.</t>
  </si>
  <si>
    <t>Literatura (publikacije, časopisi, glasila, knjige i ostalo)</t>
  </si>
  <si>
    <t>Deterđenti i sredstva za čišćenje</t>
  </si>
  <si>
    <t>Materijal i sredstva za čišćenje i održavanje- grupa a) Sredstva za pranje i čišćenje u kuhinji</t>
  </si>
  <si>
    <t>Materijal i sredstva za čišćenje i održavanje- grupa b) Ostala sredstva za čišćenje i osvježavanje prostora</t>
  </si>
  <si>
    <t>Materijal i sredstva za čišćenje i održavanje- grupa c) Sredstva za pranje rublja</t>
  </si>
  <si>
    <t>Materijal i sredstva za čišćenje i održavanje- grupa d) Ostali materijal i sredstva za čišćenje i održavanje</t>
  </si>
  <si>
    <t>Materijal i sredstva za čišćenje i održavanje- grupa e) Dezinfekcijska sedstva za potrebe medicinske službe</t>
  </si>
  <si>
    <t>6.</t>
  </si>
  <si>
    <t>Materijal za higijenske potrebe i njegu- grupa a) Sredstva za osobnu higijenu</t>
  </si>
  <si>
    <t>Materijal za higijenske potrebe i njegu- grupa b) Papirna konfekcija</t>
  </si>
  <si>
    <t>Materijal za higijenske potrebe i njegu- grupa c) Ostali materijal za higijenske potrebe i njegu (staničevina, trljačice i dr.)</t>
  </si>
  <si>
    <t>7.</t>
  </si>
  <si>
    <t xml:space="preserve"> Rukavice za jednokratnu uporabu (od latexa)</t>
  </si>
  <si>
    <t xml:space="preserve"> RUKAVICE ZA JEDNOKRATNU UPORABU</t>
  </si>
  <si>
    <t>8.</t>
  </si>
  <si>
    <t>9.</t>
  </si>
  <si>
    <t>Ostali potrošni materijali  za potrebe redovnog poslovanja-  plastične vrečice, pvc posude, folije, spužve za domaćinstvo  i dr.</t>
  </si>
  <si>
    <t>10.</t>
  </si>
  <si>
    <t>Lijekovi</t>
  </si>
  <si>
    <t xml:space="preserve"> MATERIJAL ZA ZDRAVSTVENU ZAŠTITU I NJEGU KORISNIKA - grupa a) Lijekovi</t>
  </si>
  <si>
    <t>Sanitetski materijal</t>
  </si>
  <si>
    <t xml:space="preserve"> MATERIJAL ZA ZDRAVSTVENU ZAŠTITU I NJEGU KORISNIKA - grupa b) Sanitetski materijal</t>
  </si>
  <si>
    <t xml:space="preserve"> MATERIJAL ZA ZDRAVSTVENU ZAŠTITU I NJEGU KORISNIKA - grupa c) Proizvodi za njegu kože i prevenciju nastanka dekubitusa</t>
  </si>
  <si>
    <t>11.</t>
  </si>
  <si>
    <t>Materijal za radnu okupaciju korisnika</t>
  </si>
  <si>
    <t>12.</t>
  </si>
  <si>
    <t xml:space="preserve">Svježe povrće- grupa a) Krumpir </t>
  </si>
  <si>
    <t>Svježe povrće - grupa b) Ostalo svježe povrće</t>
  </si>
  <si>
    <t>13.</t>
  </si>
  <si>
    <t>Svježe voće</t>
  </si>
  <si>
    <t xml:space="preserve"> Svježe voće</t>
  </si>
  <si>
    <t>14.</t>
  </si>
  <si>
    <t>Prerađeno i konzervirano voće i povrće</t>
  </si>
  <si>
    <t>Prerađeno, konzervirano, ukiseljeno i smrznuto voće i povrće, grupa a) ukiseljeno i prerađeno povrće i voće</t>
  </si>
  <si>
    <t>Prerađeno, konzervirano, ukiseljeno i smrznuto voće i povrće, grupa b) smrznuto povrće</t>
  </si>
  <si>
    <t>15.</t>
  </si>
  <si>
    <t xml:space="preserve">  Suhomesnati, konzervirani i pripravljeni proizvodi od mesa</t>
  </si>
  <si>
    <t xml:space="preserve"> MESO I MESNI PROIZVODI, grupa a) SUHOMESNATI, KONZERVIRANI I PRIPRAVLJENI  PROIZVODI OD MESA</t>
  </si>
  <si>
    <t>E-MV-2014-04</t>
  </si>
  <si>
    <t>Otvoreni postupak javne nabave</t>
  </si>
  <si>
    <t xml:space="preserve"> SVJEŽE MESO -  piletina i puretina</t>
  </si>
  <si>
    <t xml:space="preserve"> MESO I MESNI PROIZVODI, grupa b) SVJEŽA PILETINA I PURETINA</t>
  </si>
  <si>
    <t xml:space="preserve"> SVJEŽE MESO - junetina i teletina</t>
  </si>
  <si>
    <t xml:space="preserve"> MESO I MESNI PROIZVODI, grupa c) SVJEŽA JUNETINA I TELETINA</t>
  </si>
  <si>
    <t xml:space="preserve"> SVJEŽE MESO -  svinjetina</t>
  </si>
  <si>
    <t xml:space="preserve"> MESO I MESNI PROIZVODI, grupa d) SVJEŽA SVINJETINA</t>
  </si>
  <si>
    <t>16.</t>
  </si>
  <si>
    <t>Riba i riblje prerađevine</t>
  </si>
  <si>
    <t xml:space="preserve"> Smrznuta riba i proizvodi od ribe</t>
  </si>
  <si>
    <t>17.</t>
  </si>
  <si>
    <t>18.</t>
  </si>
  <si>
    <t xml:space="preserve"> MLIJEKO I MLIJEČNI PROIZVODI- mlijeko</t>
  </si>
  <si>
    <t xml:space="preserve"> MLIJEKO I MLIJEČNI PROIZVODI- grupa a) Mlijeko</t>
  </si>
  <si>
    <t xml:space="preserve"> MLIJEKO I MLIJEČNI PROIZVODI -  mliječni proizvodi</t>
  </si>
  <si>
    <t xml:space="preserve"> MLIJEKO I MLIJEČNI PROIZVODI - grupa b) Mliječni proizvodi</t>
  </si>
  <si>
    <t>19.</t>
  </si>
  <si>
    <t>Kruh i krušni proizvodi</t>
  </si>
  <si>
    <t xml:space="preserve"> PEKARSKI  PROIZVODI- kruh i ostali pekarski proizvodi</t>
  </si>
  <si>
    <t>20.</t>
  </si>
  <si>
    <t>21.</t>
  </si>
  <si>
    <t xml:space="preserve"> Žitarice i mlinarski  proizvodi od žitarica</t>
  </si>
  <si>
    <t>Mlinarski proizvodi- brašno i ostali mlinarski proizvodi</t>
  </si>
  <si>
    <t>22.</t>
  </si>
  <si>
    <t>23.</t>
  </si>
  <si>
    <t>NAMIRNICE- šećer i srodni proizvodi</t>
  </si>
  <si>
    <t>Tjestenina, grupa a) suha i svježa tjestenina</t>
  </si>
  <si>
    <t>Tjestenina, grupa b) smrznuti  proizvodi od tijesta</t>
  </si>
  <si>
    <t>24.</t>
  </si>
  <si>
    <t>Svježa jaja</t>
  </si>
  <si>
    <t>25.</t>
  </si>
  <si>
    <t>Ostali razni prehrambeni proizvodi, grupa a) dječja hrana</t>
  </si>
  <si>
    <t>Ostali razni prehrambeni proizvodi, grupa b) proizvodi na bazi biljnih ulja i masti</t>
  </si>
  <si>
    <t>Ostali razni prehrambeni proizvodi, grupa c) gotove juhe, koncentrat</t>
  </si>
  <si>
    <t>Ostali razni prehrambeni proizvodi, grupa d) ostali proizvodi</t>
  </si>
  <si>
    <t>26.</t>
  </si>
  <si>
    <t>Odjeća i obuća korisnika</t>
  </si>
  <si>
    <t>27.</t>
  </si>
  <si>
    <t>Električna energija</t>
  </si>
  <si>
    <t>Električna energija, opskrba</t>
  </si>
  <si>
    <t>28.</t>
  </si>
  <si>
    <t>Mrežarina za električnu energiju</t>
  </si>
  <si>
    <t>sukladno čl.10 ZJN</t>
  </si>
  <si>
    <t>29.</t>
  </si>
  <si>
    <t>30.</t>
  </si>
  <si>
    <t>31.</t>
  </si>
  <si>
    <t>Plin</t>
  </si>
  <si>
    <t>Prirodni plin</t>
  </si>
  <si>
    <t>E-MV-2014-05</t>
  </si>
  <si>
    <t>01.01.2015.do 31.12.2015.</t>
  </si>
  <si>
    <t>32.</t>
  </si>
  <si>
    <t>33.</t>
  </si>
  <si>
    <t>Motorni benzin i dizel gorivo</t>
  </si>
  <si>
    <t>34.</t>
  </si>
  <si>
    <t>Materijal i dijelovi za tekuće i investicijsko održavanje kupaonica ( oprema za kupaonice-keramičke mješalice, vodokotlić,wc-daske, držači sapuna, ručnika i sl. )</t>
  </si>
  <si>
    <t>Materijal i dijelovi za tekuće i investicijsko održavanje građevinskih objekata</t>
  </si>
  <si>
    <t>35.</t>
  </si>
  <si>
    <t>36.</t>
  </si>
  <si>
    <t>Materijal i dijelovi za tekuće i investicijsko održavanje elektroničke opreme</t>
  </si>
  <si>
    <t xml:space="preserve">Materijal i dijelovi za tekuće i investicijsko održavanje postrojenja i opreme </t>
  </si>
  <si>
    <t>37.</t>
  </si>
  <si>
    <t>38.</t>
  </si>
  <si>
    <t>Materijal i dijelovi za tekuće i investicijsko održavanje prijevoznih sredstava-HITNE INTERVENCIJE</t>
  </si>
  <si>
    <t>39.</t>
  </si>
  <si>
    <t>Sitni inventar- oprema za uredsko poslovanje</t>
  </si>
  <si>
    <t>Tekstilni proizvodi, sitni inventar</t>
  </si>
  <si>
    <t>40.</t>
  </si>
  <si>
    <t>Tekstilni proizvodi, posteljno rublje-sitni inventar</t>
  </si>
  <si>
    <t>41.</t>
  </si>
  <si>
    <t>Ostali tekstilni proizvodi, sitni inventar</t>
  </si>
  <si>
    <t>42.</t>
  </si>
  <si>
    <t>Namještaj, sitni inventar</t>
  </si>
  <si>
    <t>43.</t>
  </si>
  <si>
    <t>Uredske stolice, sitni inventar</t>
  </si>
  <si>
    <t>44.</t>
  </si>
  <si>
    <t>Stolice za sobe korisnika, sitni inventar</t>
  </si>
  <si>
    <t>45.</t>
  </si>
  <si>
    <t>Kolica za rublje, 2 kom, sitni inventar</t>
  </si>
  <si>
    <t>46.</t>
  </si>
  <si>
    <t>Posuđe, sitni inventar</t>
  </si>
  <si>
    <t>47.</t>
  </si>
  <si>
    <t>Sitni inventar -madraci za sobe korisnika</t>
  </si>
  <si>
    <t>48.</t>
  </si>
  <si>
    <t>Sitni inventar  -antidekubitalni madraci za sobe korisnika u stacionaru</t>
  </si>
  <si>
    <t>49.</t>
  </si>
  <si>
    <t>Medicinska oprema, sitni inventar</t>
  </si>
  <si>
    <t>50.</t>
  </si>
  <si>
    <t>Sitni inventar  -HITNE INTERVENCIJE (pisač)</t>
  </si>
  <si>
    <t>51.</t>
  </si>
  <si>
    <t>Sitni inventar  -ostalo</t>
  </si>
  <si>
    <t>52.</t>
  </si>
  <si>
    <t>53.</t>
  </si>
  <si>
    <t>Službena, radna i zaštitna odjeća i obuća</t>
  </si>
  <si>
    <t>Službena, radna i zaštitna odjeća</t>
  </si>
  <si>
    <t>54.</t>
  </si>
  <si>
    <t>Službena, radna i zaštitna obuća</t>
  </si>
  <si>
    <t>55.</t>
  </si>
  <si>
    <t>Usluge telefona, telefaksa</t>
  </si>
  <si>
    <t>56.</t>
  </si>
  <si>
    <t>Usluge interneta</t>
  </si>
  <si>
    <t>57.</t>
  </si>
  <si>
    <t>Poštarina (pisma, tiskanice i sl.)</t>
  </si>
  <si>
    <t>58.</t>
  </si>
  <si>
    <t>Ostale usluge za komunikaciju i prijevoz</t>
  </si>
  <si>
    <t>59.</t>
  </si>
  <si>
    <t>Vodoinstalaterski i keramičarski radovi- SANACIJA KUPAONICA</t>
  </si>
  <si>
    <t>Usluge tekućeg i investicijskog održavanja građevinskih objekata</t>
  </si>
  <si>
    <t>60.</t>
  </si>
  <si>
    <t>61.</t>
  </si>
  <si>
    <t>Usluge ličenja građevinskog objekta</t>
  </si>
  <si>
    <t>62.</t>
  </si>
  <si>
    <t>63.</t>
  </si>
  <si>
    <t xml:space="preserve"> Usluge tekućeg i investicijskog održavanja građevinskih objekata-HITNE INTERVENCIJE</t>
  </si>
  <si>
    <t>64.</t>
  </si>
  <si>
    <t xml:space="preserve"> Usluge tekućeg i investicijskog održavanja građevinskih objekata i najam opreme-HITNE INTERVENCIJE</t>
  </si>
  <si>
    <t>65.</t>
  </si>
  <si>
    <t>ODRŽAVANJE  DIZALA -5 kom- redovno održavanje prema ugovoru i remont dizala</t>
  </si>
  <si>
    <t>Usluge tekućeg i investicijskog održavanja postrojenja i opreme-ODRŽAVANJE  DIZALA</t>
  </si>
  <si>
    <t>66.</t>
  </si>
  <si>
    <t>Usluge tekućeg i investicijskog održavanja postrojenja i opreme-ODRŽAVANJE  KLIMA UREĐAJA</t>
  </si>
  <si>
    <t>67.</t>
  </si>
  <si>
    <t>Ostale usluge tekućeg i investicijskog održavanja postrojenja i opreme (usisavači, održavanje akvarija, tlakomjera, šivaćih strojeva, krevete, vatrogasnih aparata, sustava za vatrodojavu i dr.)</t>
  </si>
  <si>
    <t>Usluge tekućeg i investicijskog održavanja  ostalih postrojenja i  opreme</t>
  </si>
  <si>
    <t>68.</t>
  </si>
  <si>
    <t>69.</t>
  </si>
  <si>
    <t>70.</t>
  </si>
  <si>
    <t>Usluge tekućeg i investicijskog održavanja   postrojenja i  opreme- HITNE INTERVENCIJE</t>
  </si>
  <si>
    <t>71.</t>
  </si>
  <si>
    <t>Usluge tekućeg i investicijskog održavanja prijevoznih sredstava</t>
  </si>
  <si>
    <t>72.</t>
  </si>
  <si>
    <t>73.</t>
  </si>
  <si>
    <t>74.</t>
  </si>
  <si>
    <t>Usluge tekućeg i investicijskog održavanja prijevoznih sredstava-HITNE INTERVENCIJE</t>
  </si>
  <si>
    <t>75.</t>
  </si>
  <si>
    <t>Ostale usluge tekućeg i investicijskog održavanja</t>
  </si>
  <si>
    <t>76.</t>
  </si>
  <si>
    <t>Tisak</t>
  </si>
  <si>
    <t>77.</t>
  </si>
  <si>
    <t>Ostale usluge promidžbe i informiranja</t>
  </si>
  <si>
    <t>78.</t>
  </si>
  <si>
    <t>Elektronski mediji</t>
  </si>
  <si>
    <t>79.</t>
  </si>
  <si>
    <t>80.</t>
  </si>
  <si>
    <t>Opskrba vodom</t>
  </si>
  <si>
    <t>81.</t>
  </si>
  <si>
    <t>Komunalne i ostale usluge-Tekija</t>
  </si>
  <si>
    <t>Komunalne i ostale usluge</t>
  </si>
  <si>
    <t>82.</t>
  </si>
  <si>
    <t>83.</t>
  </si>
  <si>
    <t>Ostale komunalne usluge- HITNE INTERVENCIJE (snimanje odvodnih cijevi)</t>
  </si>
  <si>
    <t>84.</t>
  </si>
  <si>
    <t>Iznošenje i odvoz smeća</t>
  </si>
  <si>
    <t>85.</t>
  </si>
  <si>
    <t>Deratizacija i dezinsekcija</t>
  </si>
  <si>
    <t xml:space="preserve">Deratizacija i dezinsekcija </t>
  </si>
  <si>
    <t>86.</t>
  </si>
  <si>
    <t>Dimnjačarske i ekološke usluge</t>
  </si>
  <si>
    <t>87.</t>
  </si>
  <si>
    <t>Obvezni i preventivni zdravstveni pregledi zaposlenika</t>
  </si>
  <si>
    <t>88.</t>
  </si>
  <si>
    <t xml:space="preserve">LABORATORIJSKE USLUGE </t>
  </si>
  <si>
    <t>Laboratorijske i ostale zdravstvene usluge</t>
  </si>
  <si>
    <t>89.</t>
  </si>
  <si>
    <t xml:space="preserve">Ugovori o djelu </t>
  </si>
  <si>
    <t>90.</t>
  </si>
  <si>
    <t>Usluge odvjetnika i pravnog savjetovanja</t>
  </si>
  <si>
    <t>91.</t>
  </si>
  <si>
    <t>92.</t>
  </si>
  <si>
    <t>Ostale intelektualne usluge (Zaštita na radu)</t>
  </si>
  <si>
    <t xml:space="preserve">Ostale intelektualne usluge </t>
  </si>
  <si>
    <t>93.</t>
  </si>
  <si>
    <t>Usluge razvoja softvera</t>
  </si>
  <si>
    <t>94.</t>
  </si>
  <si>
    <t>Ostale računalne usluge</t>
  </si>
  <si>
    <t>95.</t>
  </si>
  <si>
    <t>96.</t>
  </si>
  <si>
    <t>Grafičke i tiskarske usluge, usluge kopiranja i uvezivanja i slično</t>
  </si>
  <si>
    <t>97.</t>
  </si>
  <si>
    <t>98.</t>
  </si>
  <si>
    <t>Film i izrada fotografija</t>
  </si>
  <si>
    <t>Usluga uređenja prostora</t>
  </si>
  <si>
    <t>99.</t>
  </si>
  <si>
    <t>100.</t>
  </si>
  <si>
    <t>Usluge pri registraciji prijevoznih sredstava</t>
  </si>
  <si>
    <t>101.</t>
  </si>
  <si>
    <t>Usluge čišćenja, pranja i slično</t>
  </si>
  <si>
    <t>102.</t>
  </si>
  <si>
    <t>Premije osiguranja prijevoznih sredstava</t>
  </si>
  <si>
    <t>103.</t>
  </si>
  <si>
    <t>PREMIJE OSIGURANJA OSTALE IMOVINE I zaposlenih</t>
  </si>
  <si>
    <t>PREMIJE OSIGURANJA  IMOVINE od požara i nekih drugih opasnosti</t>
  </si>
  <si>
    <t>Studeni 2014.</t>
  </si>
  <si>
    <t>01.11.2014.-01.11.2015.</t>
  </si>
  <si>
    <t>104.</t>
  </si>
  <si>
    <t>PREMIJE OSIGURANJA  IMOVINE od provalne krađe i loma stakla</t>
  </si>
  <si>
    <t>105.</t>
  </si>
  <si>
    <t>PREMIJE OSIGURANJA IMOVINE - LOM STROJA</t>
  </si>
  <si>
    <t>106.</t>
  </si>
  <si>
    <t>01.03.2015.-31.12.2015.</t>
  </si>
  <si>
    <t>107.</t>
  </si>
  <si>
    <t>PREMIJE OSIGURANJA  zaposlenih</t>
  </si>
  <si>
    <t>02.11.2014.-02.11.2015.</t>
  </si>
  <si>
    <t>108.</t>
  </si>
  <si>
    <t>Reprezentacija</t>
  </si>
  <si>
    <t>109.</t>
  </si>
  <si>
    <t>Ostali nespomenuti rashodi poslovanja (fond za zaštitu okoliša i dr.)</t>
  </si>
  <si>
    <t>Ostali nespomenuti rashodi poslovanja uključujući i tuzemne članarine, sudske, javnobilježničke i ostale pristojbe i naknade</t>
  </si>
  <si>
    <t>110.</t>
  </si>
  <si>
    <t>111.</t>
  </si>
  <si>
    <t>Ugradnja 20 klima uređaja</t>
  </si>
  <si>
    <t>Računalo s licencama (1 kom)</t>
  </si>
  <si>
    <t>Ožujak 2015.</t>
  </si>
  <si>
    <t>112.</t>
  </si>
  <si>
    <t>Aparat za uvezivanje papira (1 kom)</t>
  </si>
  <si>
    <t>113.</t>
  </si>
  <si>
    <t xml:space="preserve">Uredski namještaj (uredski stol, 1 kom) </t>
  </si>
  <si>
    <t>114.</t>
  </si>
  <si>
    <t xml:space="preserve">Uredski namještaj (1 radni stol i 1 uredski ormar s bravicama) </t>
  </si>
  <si>
    <t>Travanj 2015.</t>
  </si>
  <si>
    <t>115.</t>
  </si>
  <si>
    <t xml:space="preserve">Uredski namještaj (1 radni stol i 1 uredski ormar s bravicom sa 3 elementa i 1 otvoreni uredski ormar) </t>
  </si>
  <si>
    <t>116.</t>
  </si>
  <si>
    <t>Klima uređaji (20 kom)</t>
  </si>
  <si>
    <t>Uređaj za recikliranje otpadne hrane (1 kom)</t>
  </si>
  <si>
    <t>117.</t>
  </si>
  <si>
    <t>Lipanj 2015.</t>
  </si>
  <si>
    <t>118.</t>
  </si>
  <si>
    <t>Uređaj za recikliranje otpadne hrane- sustav za dehidriranje biološkog otpada (1 kom)</t>
  </si>
  <si>
    <t>Rujan 2015.</t>
  </si>
  <si>
    <t>119.</t>
  </si>
  <si>
    <t>Kolica za previjanje korisnika (1 kom)</t>
  </si>
  <si>
    <t>120.</t>
  </si>
  <si>
    <t>Kolica za podjelu terapije (1 kom)</t>
  </si>
  <si>
    <t>121.</t>
  </si>
  <si>
    <t>Kolica za lijekove i previjanje korisnika (2 kom)</t>
  </si>
  <si>
    <t>122.</t>
  </si>
  <si>
    <t>Kolica za previjanje korisnika (2 kom)</t>
  </si>
  <si>
    <t>Srpanj 2015.</t>
  </si>
  <si>
    <t>123.</t>
  </si>
  <si>
    <t>Police od inoxa za arhivu na III.katu (5 kom)</t>
  </si>
  <si>
    <t>124.</t>
  </si>
  <si>
    <t>Perilica rublja, profesionalna (1 kom)</t>
  </si>
  <si>
    <t>125.</t>
  </si>
  <si>
    <t>Sušilica rublja, profesionalna (1 kom)</t>
  </si>
  <si>
    <t>126.</t>
  </si>
  <si>
    <t>127.</t>
  </si>
  <si>
    <t>Namještaj za sobe korisnika (regal-ormar za jednokrevetnu sobu korisnika, 19 kom)</t>
  </si>
  <si>
    <t>128.</t>
  </si>
  <si>
    <t>Namještaj za sobe korisnika (regal-ormar za jednokrevetnu sobu korisnika, dezen bukva, 11 kom)</t>
  </si>
  <si>
    <t>129.</t>
  </si>
  <si>
    <t>Namještaj za sobe korisnika (regal-ormar za jednokrevetnu sobu korisnika, dezen u boji, 4 kom)</t>
  </si>
  <si>
    <t>Listopad 2015.</t>
  </si>
  <si>
    <t>130.</t>
  </si>
  <si>
    <t>Mjerni i kontrolni uređaji- Vaga za mjerenje težine i visine korisnika, 1 kom</t>
  </si>
  <si>
    <t>131.</t>
  </si>
  <si>
    <t>Medicinska i laboratorijska oprema- Aspirator, 1 kom</t>
  </si>
  <si>
    <t>132.</t>
  </si>
  <si>
    <t>Uređaj za sušenje ruku, 2 kom</t>
  </si>
  <si>
    <t>Studeni 2015.</t>
  </si>
  <si>
    <t>133.</t>
  </si>
  <si>
    <t>Postrojenja i oprema- HITNE INTERVENCIJE (plinski kotao)</t>
  </si>
  <si>
    <t>Kolovoz 2015.</t>
  </si>
  <si>
    <t>134.</t>
  </si>
  <si>
    <t>Proširenje ventilacije i plinske instalacije u kuhinji Doma</t>
  </si>
  <si>
    <t>Siječanj 2015.</t>
  </si>
  <si>
    <t>135.</t>
  </si>
  <si>
    <t>Proširenje ventilacije i plinske instalacije u praonici Doma-HITNE INTERVENCIJE</t>
  </si>
  <si>
    <t>136.</t>
  </si>
  <si>
    <t>Instalacija projektora (inv.br. 2059) na zid, 1 kom</t>
  </si>
  <si>
    <t>137.</t>
  </si>
  <si>
    <t>Proširenje video nadzora dodatnim kamerama radi sigurnosti, 5 kom</t>
  </si>
  <si>
    <t>138.</t>
  </si>
  <si>
    <t>ukupno:</t>
  </si>
  <si>
    <t>UKUPNO:</t>
  </si>
  <si>
    <t xml:space="preserve">      Članak  3.</t>
  </si>
  <si>
    <t xml:space="preserve">Nabava roba i usluga (predmeta nabave) do 200.000,00 kn i nabava radova (predmeta nabave) do 500.000,00 kn iz članka 2. Plana nabave za  2015. godinu gdje procijenjena vrijednost nabave bez poreza na dodanu vrijednost ne prelazi navedene iznose provodit će se prema internom aktu propisan Zakonom o javnoj nabavi. </t>
  </si>
  <si>
    <t>Nabava roba i usluga (predmeta nabave) više od 200.000,00 kn i nabava radova (predmeta nabave) više od 500.000,00 kn iz članka 2. Plana nabave za 2015. godinu gdje procijenjena vrijednost nabave bez poreza na dodanu vrijednost prelazi navedene iznose provodit će se propisanim postupcima javne nabave prema Zakonu o javnoj nabavi.</t>
  </si>
  <si>
    <t xml:space="preserve">        Članak 4.</t>
  </si>
  <si>
    <t xml:space="preserve"> Ove II. Izmjene Plana nabave za 2015. godinu stupaju na snagu danom donošenja.</t>
  </si>
  <si>
    <t xml:space="preserve">           VODITELJ RAČUNOVODSTVA</t>
  </si>
  <si>
    <t>RAVNATELJICA:</t>
  </si>
  <si>
    <t>Ružica Alaber, dipl.soc.radnica</t>
  </si>
  <si>
    <t xml:space="preserve">             Anđela Androš, oec.</t>
  </si>
</sst>
</file>

<file path=xl/styles.xml><?xml version="1.0" encoding="utf-8"?>
<styleSheet xmlns="http://schemas.openxmlformats.org/spreadsheetml/2006/main">
  <numFmts count="1">
    <numFmt numFmtId="43" formatCode="_-* #,##0.00\ _k_n_-;\-* #,##0.00\ _k_n_-;_-* &quot;-&quot;??\ _k_n_-;_-@_-"/>
  </numFmts>
  <fonts count="34">
    <font>
      <sz val="10"/>
      <name val="Arial"/>
      <family val="2"/>
      <charset val="238"/>
    </font>
    <font>
      <sz val="10"/>
      <name val="Arial"/>
      <family val="2"/>
      <charset val="238"/>
    </font>
    <font>
      <sz val="14"/>
      <name val="Arial"/>
      <family val="2"/>
      <charset val="238"/>
    </font>
    <font>
      <sz val="14"/>
      <color theme="0"/>
      <name val="Arial"/>
      <family val="2"/>
      <charset val="238"/>
    </font>
    <font>
      <b/>
      <sz val="14"/>
      <name val="Arial"/>
      <family val="2"/>
      <charset val="238"/>
    </font>
    <font>
      <b/>
      <sz val="14"/>
      <color theme="0"/>
      <name val="Arial"/>
      <family val="2"/>
      <charset val="238"/>
    </font>
    <font>
      <sz val="12"/>
      <name val="Arial"/>
      <family val="2"/>
      <charset val="238"/>
    </font>
    <font>
      <b/>
      <sz val="12"/>
      <name val="Arial"/>
      <family val="2"/>
      <charset val="238"/>
    </font>
    <font>
      <sz val="12"/>
      <color theme="0"/>
      <name val="Arial"/>
      <family val="2"/>
      <charset val="238"/>
    </font>
    <font>
      <strike/>
      <sz val="12"/>
      <name val="Arial"/>
      <family val="2"/>
      <charset val="238"/>
    </font>
    <font>
      <strike/>
      <sz val="12"/>
      <color theme="0"/>
      <name val="Arial"/>
      <family val="2"/>
      <charset val="238"/>
    </font>
    <font>
      <strike/>
      <sz val="12"/>
      <color rgb="FFFF0000"/>
      <name val="Arial"/>
      <family val="2"/>
      <charset val="238"/>
    </font>
    <font>
      <sz val="12"/>
      <color rgb="FFFF0000"/>
      <name val="Arial"/>
      <family val="2"/>
      <charset val="238"/>
    </font>
    <font>
      <b/>
      <sz val="12"/>
      <color theme="0"/>
      <name val="Arial"/>
      <family val="2"/>
      <charset val="238"/>
    </font>
    <font>
      <b/>
      <strike/>
      <sz val="12"/>
      <name val="Arial"/>
      <family val="2"/>
      <charset val="238"/>
    </font>
    <font>
      <sz val="14"/>
      <color rgb="FFFF0000"/>
      <name val="Arial"/>
      <family val="2"/>
      <charset val="238"/>
    </font>
    <font>
      <sz val="12"/>
      <color indexed="10"/>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3">
    <xf numFmtId="0" fontId="0" fillId="0" borderId="0"/>
    <xf numFmtId="43" fontId="1" fillId="0" borderId="0" applyFont="0" applyFill="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9" fillId="3" borderId="0" applyNumberFormat="0" applyBorder="0" applyAlignment="0" applyProtection="0"/>
    <xf numFmtId="0" fontId="20" fillId="20" borderId="20" applyNumberFormat="0" applyAlignment="0" applyProtection="0"/>
    <xf numFmtId="0" fontId="21" fillId="21" borderId="21" applyNumberFormat="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0" borderId="22" applyNumberFormat="0" applyFill="0" applyAlignment="0" applyProtection="0"/>
    <xf numFmtId="0" fontId="25" fillId="0" borderId="23" applyNumberFormat="0" applyFill="0" applyAlignment="0" applyProtection="0"/>
    <xf numFmtId="0" fontId="26" fillId="0" borderId="24" applyNumberFormat="0" applyFill="0" applyAlignment="0" applyProtection="0"/>
    <xf numFmtId="0" fontId="26" fillId="0" borderId="0" applyNumberFormat="0" applyFill="0" applyBorder="0" applyAlignment="0" applyProtection="0"/>
    <xf numFmtId="0" fontId="27" fillId="7" borderId="20" applyNumberFormat="0" applyAlignment="0" applyProtection="0"/>
    <xf numFmtId="0" fontId="28" fillId="0" borderId="25" applyNumberFormat="0" applyFill="0" applyAlignment="0" applyProtection="0"/>
    <xf numFmtId="0" fontId="29" fillId="22" borderId="0" applyNumberFormat="0" applyBorder="0" applyAlignment="0" applyProtection="0"/>
    <xf numFmtId="0" fontId="1" fillId="23" borderId="26" applyNumberFormat="0" applyFont="0" applyAlignment="0" applyProtection="0"/>
    <xf numFmtId="0" fontId="30" fillId="20" borderId="27" applyNumberFormat="0" applyAlignment="0" applyProtection="0"/>
    <xf numFmtId="0" fontId="31" fillId="0" borderId="0" applyNumberFormat="0" applyFill="0" applyBorder="0" applyAlignment="0" applyProtection="0"/>
    <xf numFmtId="0" fontId="32" fillId="0" borderId="28" applyNumberFormat="0" applyFill="0" applyAlignment="0" applyProtection="0"/>
    <xf numFmtId="0" fontId="33" fillId="0" borderId="0" applyNumberFormat="0" applyFill="0" applyBorder="0" applyAlignment="0" applyProtection="0"/>
  </cellStyleXfs>
  <cellXfs count="151">
    <xf numFmtId="0" fontId="0" fillId="0" borderId="0" xfId="0"/>
    <xf numFmtId="0" fontId="3" fillId="0" borderId="0" xfId="0" applyFont="1" applyFill="1" applyAlignment="1">
      <alignment horizontal="center"/>
    </xf>
    <xf numFmtId="0" fontId="2" fillId="0" borderId="0" xfId="0" applyFont="1" applyFill="1" applyAlignment="1">
      <alignment horizontal="center"/>
    </xf>
    <xf numFmtId="0" fontId="2" fillId="0" borderId="0" xfId="0" applyFont="1" applyFill="1" applyAlignment="1">
      <alignment horizontal="center" vertical="center"/>
    </xf>
    <xf numFmtId="49" fontId="2" fillId="0" borderId="0" xfId="0" applyNumberFormat="1" applyFont="1" applyFill="1" applyAlignment="1">
      <alignment horizontal="center" vertical="center"/>
    </xf>
    <xf numFmtId="0" fontId="2" fillId="0" borderId="0" xfId="0" applyFont="1" applyFill="1" applyAlignment="1">
      <alignment horizontal="center" vertical="center" wrapText="1"/>
    </xf>
    <xf numFmtId="3" fontId="2" fillId="0" borderId="0" xfId="0" applyNumberFormat="1" applyFont="1" applyFill="1" applyAlignment="1">
      <alignment horizontal="center" vertical="center" wrapText="1"/>
    </xf>
    <xf numFmtId="3" fontId="2" fillId="0" borderId="0" xfId="0" applyNumberFormat="1" applyFont="1" applyFill="1" applyBorder="1" applyAlignment="1">
      <alignment horizontal="center" vertical="center" wrapText="1"/>
    </xf>
    <xf numFmtId="3" fontId="4" fillId="0" borderId="0" xfId="0" applyNumberFormat="1" applyFont="1" applyFill="1" applyAlignment="1">
      <alignment horizontal="center" vertical="center" wrapText="1"/>
    </xf>
    <xf numFmtId="0" fontId="2" fillId="0" borderId="0" xfId="0" applyFont="1" applyFill="1" applyAlignment="1">
      <alignment horizontal="left" vertical="center"/>
    </xf>
    <xf numFmtId="49" fontId="2" fillId="0" borderId="0" xfId="0" applyNumberFormat="1" applyFont="1" applyFill="1" applyAlignment="1">
      <alignment horizontal="left" vertical="center"/>
    </xf>
    <xf numFmtId="0" fontId="3" fillId="0" borderId="0" xfId="0" applyFont="1" applyFill="1" applyAlignment="1">
      <alignment wrapText="1"/>
    </xf>
    <xf numFmtId="0" fontId="2" fillId="0" borderId="0" xfId="0" applyFont="1" applyFill="1" applyAlignment="1">
      <alignment wrapText="1"/>
    </xf>
    <xf numFmtId="0" fontId="2" fillId="0" borderId="0" xfId="0" applyFont="1" applyFill="1"/>
    <xf numFmtId="0" fontId="2" fillId="0" borderId="0" xfId="0" applyFont="1" applyFill="1" applyBorder="1"/>
    <xf numFmtId="0" fontId="3" fillId="0" borderId="0" xfId="0" applyFont="1" applyFill="1"/>
    <xf numFmtId="0" fontId="5" fillId="0" borderId="0" xfId="0" applyFont="1" applyFill="1"/>
    <xf numFmtId="0" fontId="4" fillId="0" borderId="0" xfId="0" applyFont="1" applyFill="1"/>
    <xf numFmtId="0" fontId="4" fillId="0" borderId="0" xfId="0" applyFont="1" applyFill="1" applyBorder="1"/>
    <xf numFmtId="0" fontId="4" fillId="0" borderId="0" xfId="0" applyFont="1" applyFill="1" applyBorder="1" applyAlignment="1">
      <alignment horizontal="center"/>
    </xf>
    <xf numFmtId="0" fontId="2" fillId="0" borderId="0" xfId="0" applyFont="1" applyFill="1" applyAlignment="1">
      <alignment horizontal="center"/>
    </xf>
    <xf numFmtId="0" fontId="6" fillId="0" borderId="0" xfId="0" applyFont="1" applyFill="1" applyAlignment="1">
      <alignment horizontal="center"/>
    </xf>
    <xf numFmtId="49" fontId="6" fillId="0" borderId="0" xfId="0" applyNumberFormat="1" applyFont="1" applyFill="1" applyAlignment="1">
      <alignment horizontal="center" wrapText="1"/>
    </xf>
    <xf numFmtId="0" fontId="6" fillId="0" borderId="0" xfId="0" applyFont="1" applyFill="1" applyAlignment="1">
      <alignment horizontal="center" vertical="center" wrapText="1"/>
    </xf>
    <xf numFmtId="3" fontId="6" fillId="0" borderId="0" xfId="0" applyNumberFormat="1" applyFont="1" applyFill="1" applyAlignment="1">
      <alignment horizontal="center" vertical="center" wrapText="1"/>
    </xf>
    <xf numFmtId="3" fontId="7" fillId="0" borderId="0" xfId="0" applyNumberFormat="1" applyFont="1" applyFill="1" applyAlignment="1">
      <alignment horizontal="center" vertical="center" wrapText="1"/>
    </xf>
    <xf numFmtId="0" fontId="8" fillId="0" borderId="0" xfId="0" applyFont="1" applyFill="1" applyAlignment="1">
      <alignment horizontal="center"/>
    </xf>
    <xf numFmtId="0" fontId="8" fillId="0" borderId="0" xfId="0" applyFont="1" applyFill="1" applyAlignment="1">
      <alignment horizontal="center" vertical="center"/>
    </xf>
    <xf numFmtId="0" fontId="6" fillId="0" borderId="0" xfId="0" applyFont="1" applyFill="1" applyAlignment="1">
      <alignment horizontal="center" vertical="center"/>
    </xf>
    <xf numFmtId="0" fontId="6" fillId="0" borderId="4" xfId="0"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3" fontId="7" fillId="0" borderId="6" xfId="0" applyNumberFormat="1"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3" fontId="9" fillId="0" borderId="5" xfId="0" applyNumberFormat="1" applyFont="1" applyFill="1" applyBorder="1" applyAlignment="1">
      <alignment horizontal="center" vertical="center" wrapText="1"/>
    </xf>
    <xf numFmtId="0" fontId="10" fillId="0" borderId="0" xfId="0" applyFont="1" applyFill="1" applyAlignment="1">
      <alignment horizontal="center" vertical="center"/>
    </xf>
    <xf numFmtId="0" fontId="9" fillId="0" borderId="0" xfId="0" applyFont="1" applyFill="1" applyAlignment="1">
      <alignment horizontal="center" vertical="center"/>
    </xf>
    <xf numFmtId="3" fontId="6" fillId="0" borderId="5"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xf>
    <xf numFmtId="1" fontId="6" fillId="0" borderId="5" xfId="0" applyNumberFormat="1" applyFont="1" applyFill="1" applyBorder="1" applyAlignment="1">
      <alignment horizontal="center" vertical="center"/>
    </xf>
    <xf numFmtId="3" fontId="8" fillId="0" borderId="0" xfId="0" applyNumberFormat="1" applyFont="1" applyFill="1" applyAlignment="1">
      <alignment horizontal="center" vertical="center"/>
    </xf>
    <xf numFmtId="0" fontId="9" fillId="0" borderId="4" xfId="0" applyFont="1" applyFill="1" applyBorder="1" applyAlignment="1">
      <alignment horizontal="center" vertical="center" wrapText="1"/>
    </xf>
    <xf numFmtId="1" fontId="9" fillId="0" borderId="5" xfId="0" applyNumberFormat="1" applyFont="1" applyFill="1" applyBorder="1" applyAlignment="1">
      <alignment horizontal="center" vertical="center"/>
    </xf>
    <xf numFmtId="3" fontId="9" fillId="0" borderId="6" xfId="0" applyNumberFormat="1" applyFont="1" applyFill="1" applyBorder="1" applyAlignment="1">
      <alignment horizontal="center" vertical="center" wrapText="1"/>
    </xf>
    <xf numFmtId="3" fontId="6" fillId="0" borderId="6" xfId="0" applyNumberFormat="1" applyFont="1" applyFill="1" applyBorder="1" applyAlignment="1">
      <alignment horizontal="center" vertical="center" wrapText="1"/>
    </xf>
    <xf numFmtId="3" fontId="9" fillId="0" borderId="5" xfId="0" applyNumberFormat="1" applyFont="1" applyFill="1" applyBorder="1" applyAlignment="1">
      <alignment horizontal="center" vertical="center"/>
    </xf>
    <xf numFmtId="3" fontId="6" fillId="0" borderId="5" xfId="0" applyNumberFormat="1" applyFont="1" applyFill="1" applyBorder="1" applyAlignment="1">
      <alignment horizontal="center" vertical="center"/>
    </xf>
    <xf numFmtId="0" fontId="11" fillId="0" borderId="0" xfId="0" applyFont="1" applyFill="1" applyAlignment="1">
      <alignment horizontal="center" vertical="center"/>
    </xf>
    <xf numFmtId="0" fontId="12" fillId="0" borderId="0" xfId="0" applyFont="1" applyFill="1" applyAlignment="1">
      <alignment horizontal="center" vertical="center"/>
    </xf>
    <xf numFmtId="0" fontId="9" fillId="0" borderId="6" xfId="0" applyFont="1" applyFill="1" applyBorder="1" applyAlignment="1">
      <alignment horizontal="center" vertical="center" wrapText="1"/>
    </xf>
    <xf numFmtId="0" fontId="6" fillId="0" borderId="5" xfId="0" applyFont="1" applyFill="1" applyBorder="1" applyAlignment="1">
      <alignment horizontal="center" vertical="center"/>
    </xf>
    <xf numFmtId="3" fontId="10" fillId="0" borderId="0" xfId="0" applyNumberFormat="1" applyFont="1" applyFill="1" applyAlignment="1">
      <alignment horizontal="center" vertical="center"/>
    </xf>
    <xf numFmtId="49" fontId="9" fillId="0" borderId="5" xfId="0" applyNumberFormat="1" applyFont="1" applyFill="1" applyBorder="1" applyAlignment="1">
      <alignment horizontal="center" vertical="center"/>
    </xf>
    <xf numFmtId="0" fontId="13" fillId="0" borderId="0" xfId="0" applyFont="1" applyFill="1" applyAlignment="1">
      <alignment horizontal="center" vertical="center"/>
    </xf>
    <xf numFmtId="0" fontId="7" fillId="0" borderId="0" xfId="0" applyFont="1" applyFill="1" applyAlignment="1">
      <alignment horizontal="center" vertical="center"/>
    </xf>
    <xf numFmtId="3" fontId="14" fillId="0" borderId="5" xfId="0" applyNumberFormat="1" applyFont="1" applyFill="1" applyBorder="1" applyAlignment="1">
      <alignment horizontal="center" vertical="center" wrapText="1"/>
    </xf>
    <xf numFmtId="3" fontId="14" fillId="0" borderId="6" xfId="0" applyNumberFormat="1" applyFont="1" applyFill="1" applyBorder="1" applyAlignment="1">
      <alignment horizontal="center" vertical="center" wrapText="1"/>
    </xf>
    <xf numFmtId="3" fontId="11" fillId="0" borderId="0" xfId="0" applyNumberFormat="1" applyFont="1" applyFill="1" applyAlignment="1">
      <alignment horizontal="center" vertical="center"/>
    </xf>
    <xf numFmtId="3" fontId="12" fillId="0" borderId="0" xfId="0" applyNumberFormat="1" applyFont="1" applyFill="1" applyAlignment="1">
      <alignment horizontal="center" vertical="center"/>
    </xf>
    <xf numFmtId="43" fontId="12" fillId="0" borderId="0" xfId="1" applyFont="1" applyFill="1" applyAlignment="1">
      <alignment horizontal="center" vertical="center"/>
    </xf>
    <xf numFmtId="0" fontId="9" fillId="0" borderId="5" xfId="0" applyFont="1" applyFill="1" applyBorder="1" applyAlignment="1">
      <alignment horizontal="center" vertical="center"/>
    </xf>
    <xf numFmtId="3" fontId="6" fillId="0" borderId="17" xfId="0" applyNumberFormat="1" applyFont="1" applyFill="1" applyBorder="1" applyAlignment="1">
      <alignment horizontal="center" vertical="center" wrapText="1"/>
    </xf>
    <xf numFmtId="3" fontId="7" fillId="0" borderId="17" xfId="0" applyNumberFormat="1" applyFont="1" applyFill="1" applyBorder="1" applyAlignment="1">
      <alignment horizontal="center" vertical="center" wrapText="1"/>
    </xf>
    <xf numFmtId="3" fontId="7" fillId="0" borderId="18" xfId="0" applyNumberFormat="1" applyFont="1" applyFill="1" applyBorder="1" applyAlignment="1">
      <alignment horizontal="center" vertical="center" wrapText="1"/>
    </xf>
    <xf numFmtId="3" fontId="15" fillId="0" borderId="19" xfId="0" applyNumberFormat="1" applyFont="1" applyFill="1" applyBorder="1"/>
    <xf numFmtId="0" fontId="3" fillId="0" borderId="0" xfId="0" applyFont="1" applyFill="1" applyAlignment="1"/>
    <xf numFmtId="0" fontId="2" fillId="0" borderId="0" xfId="0" applyFont="1" applyFill="1" applyAlignment="1"/>
    <xf numFmtId="0" fontId="6" fillId="0" borderId="0" xfId="0" applyFont="1" applyFill="1" applyAlignment="1"/>
    <xf numFmtId="0" fontId="8" fillId="0" borderId="0" xfId="0" applyFont="1" applyFill="1" applyAlignment="1"/>
    <xf numFmtId="0" fontId="7" fillId="0" borderId="0" xfId="0" applyFont="1" applyFill="1" applyAlignment="1"/>
    <xf numFmtId="3" fontId="6" fillId="0" borderId="0" xfId="0" applyNumberFormat="1" applyFont="1" applyFill="1" applyAlignment="1"/>
    <xf numFmtId="0" fontId="6" fillId="0" borderId="0" xfId="0" applyFont="1" applyFill="1" applyBorder="1" applyAlignment="1"/>
    <xf numFmtId="0" fontId="6" fillId="0" borderId="0" xfId="0" applyFont="1" applyFill="1" applyAlignment="1">
      <alignment horizontal="center"/>
    </xf>
    <xf numFmtId="0" fontId="16" fillId="0" borderId="0" xfId="0" applyFont="1" applyFill="1" applyAlignment="1"/>
    <xf numFmtId="49" fontId="6" fillId="0" borderId="0" xfId="0" applyNumberFormat="1" applyFont="1" applyFill="1" applyAlignment="1">
      <alignment horizontal="center"/>
    </xf>
    <xf numFmtId="0" fontId="6" fillId="0" borderId="0" xfId="0" applyFont="1" applyFill="1" applyAlignment="1">
      <alignment horizontal="center" wrapText="1"/>
    </xf>
    <xf numFmtId="3" fontId="6" fillId="0" borderId="0" xfId="0" applyNumberFormat="1" applyFont="1" applyFill="1" applyAlignment="1">
      <alignment horizontal="center" wrapText="1"/>
    </xf>
    <xf numFmtId="3" fontId="7" fillId="0" borderId="0" xfId="0" applyNumberFormat="1" applyFont="1" applyFill="1" applyAlignment="1">
      <alignment horizontal="center" wrapText="1"/>
    </xf>
    <xf numFmtId="49" fontId="6" fillId="0" borderId="0" xfId="0" applyNumberFormat="1" applyFont="1" applyFill="1" applyAlignment="1">
      <alignment horizontal="center" vertical="center"/>
    </xf>
    <xf numFmtId="0" fontId="2" fillId="0" borderId="0" xfId="0" applyFont="1" applyFill="1" applyAlignment="1">
      <alignment wrapText="1"/>
    </xf>
    <xf numFmtId="0" fontId="4" fillId="0" borderId="0" xfId="0" applyFont="1" applyFill="1" applyBorder="1" applyAlignment="1">
      <alignment horizontal="center"/>
    </xf>
    <xf numFmtId="0" fontId="0" fillId="0" borderId="0" xfId="0" applyFont="1" applyFill="1" applyAlignment="1"/>
    <xf numFmtId="0" fontId="2" fillId="0" borderId="0" xfId="0" applyFont="1" applyFill="1" applyAlignment="1">
      <alignment horizontal="center"/>
    </xf>
    <xf numFmtId="0" fontId="0" fillId="0" borderId="0" xfId="0" applyFill="1" applyAlignment="1">
      <alignment horizontal="center"/>
    </xf>
    <xf numFmtId="0" fontId="2" fillId="0" borderId="0" xfId="0" applyFont="1" applyFill="1" applyBorder="1" applyAlignment="1">
      <alignment horizontal="left" wrapText="1"/>
    </xf>
    <xf numFmtId="0" fontId="0" fillId="0" borderId="0" xfId="0" applyFill="1" applyAlignment="1">
      <alignment horizontal="left" wrapText="1"/>
    </xf>
    <xf numFmtId="0" fontId="2" fillId="0" borderId="0" xfId="0" applyFont="1" applyFill="1" applyBorder="1" applyAlignment="1"/>
    <xf numFmtId="0" fontId="0" fillId="0" borderId="0" xfId="0" applyFill="1" applyAlignment="1"/>
    <xf numFmtId="0" fontId="2" fillId="0" borderId="0" xfId="0" applyFont="1" applyFill="1" applyAlignment="1">
      <alignment horizontal="left"/>
    </xf>
    <xf numFmtId="0" fontId="2" fillId="0" borderId="0" xfId="0" applyFont="1" applyFill="1" applyAlignment="1"/>
    <xf numFmtId="0" fontId="2" fillId="0" borderId="0" xfId="0" applyFont="1" applyFill="1" applyAlignment="1">
      <alignment horizontal="left" vertical="center"/>
    </xf>
    <xf numFmtId="0" fontId="4"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3" fontId="6" fillId="0" borderId="2" xfId="0" applyNumberFormat="1" applyFont="1" applyFill="1" applyBorder="1" applyAlignment="1">
      <alignment horizontal="center" vertical="center" wrapText="1"/>
    </xf>
    <xf numFmtId="3" fontId="7" fillId="0" borderId="2" xfId="0" applyNumberFormat="1" applyFont="1" applyFill="1" applyBorder="1" applyAlignment="1">
      <alignment horizontal="center" vertical="center" wrapText="1"/>
    </xf>
    <xf numFmtId="3" fontId="7" fillId="0" borderId="3"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0" borderId="4" xfId="0" applyFont="1" applyFill="1" applyBorder="1" applyAlignment="1">
      <alignment horizontal="center" vertical="center" wrapText="1"/>
    </xf>
    <xf numFmtId="1" fontId="9" fillId="0" borderId="5" xfId="0" applyNumberFormat="1" applyFont="1" applyFill="1" applyBorder="1" applyAlignment="1">
      <alignment horizontal="center" vertical="center"/>
    </xf>
    <xf numFmtId="0" fontId="9" fillId="0" borderId="5" xfId="0" applyFont="1" applyFill="1" applyBorder="1" applyAlignment="1">
      <alignment horizontal="center" vertical="center"/>
    </xf>
    <xf numFmtId="0" fontId="9" fillId="0" borderId="5" xfId="0" applyFont="1" applyFill="1" applyBorder="1" applyAlignment="1">
      <alignment horizontal="center" vertical="center" wrapText="1"/>
    </xf>
    <xf numFmtId="3" fontId="9" fillId="0" borderId="5" xfId="0" applyNumberFormat="1" applyFont="1" applyFill="1" applyBorder="1" applyAlignment="1">
      <alignment horizontal="center" vertical="center" wrapText="1"/>
    </xf>
    <xf numFmtId="3" fontId="9" fillId="0" borderId="6"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6" fillId="0" borderId="7" xfId="0" applyFont="1" applyFill="1" applyBorder="1" applyAlignment="1">
      <alignment horizontal="center" vertical="center"/>
    </xf>
    <xf numFmtId="0" fontId="0" fillId="0" borderId="9" xfId="0" applyFill="1" applyBorder="1" applyAlignment="1">
      <alignment horizontal="center" vertical="center"/>
    </xf>
    <xf numFmtId="0" fontId="0" fillId="0" borderId="11" xfId="0" applyFill="1" applyBorder="1" applyAlignment="1">
      <alignment horizontal="center" vertical="center"/>
    </xf>
    <xf numFmtId="0" fontId="6" fillId="0" borderId="7"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11" xfId="0" applyFill="1" applyBorder="1" applyAlignment="1">
      <alignment horizontal="center" vertical="center" wrapText="1"/>
    </xf>
    <xf numFmtId="3" fontId="6" fillId="0" borderId="7" xfId="0" applyNumberFormat="1" applyFont="1" applyFill="1" applyBorder="1" applyAlignment="1">
      <alignment horizontal="center" vertical="center" wrapText="1"/>
    </xf>
    <xf numFmtId="3" fontId="6" fillId="0" borderId="8" xfId="0" applyNumberFormat="1" applyFont="1" applyFill="1" applyBorder="1" applyAlignment="1">
      <alignment horizontal="center" vertical="center" wrapText="1"/>
    </xf>
    <xf numFmtId="0" fontId="0" fillId="0" borderId="10" xfId="0" applyFill="1" applyBorder="1" applyAlignment="1">
      <alignment horizontal="center" vertical="center" wrapText="1"/>
    </xf>
    <xf numFmtId="0" fontId="0" fillId="0" borderId="12" xfId="0" applyFill="1" applyBorder="1" applyAlignment="1">
      <alignment horizontal="center" vertical="center" wrapText="1"/>
    </xf>
    <xf numFmtId="3" fontId="6" fillId="0" borderId="5" xfId="0" applyNumberFormat="1" applyFont="1" applyFill="1" applyBorder="1" applyAlignment="1">
      <alignment horizontal="center" vertical="center" wrapText="1"/>
    </xf>
    <xf numFmtId="3" fontId="6" fillId="0" borderId="6" xfId="0" applyNumberFormat="1" applyFont="1" applyFill="1" applyBorder="1" applyAlignment="1">
      <alignment horizontal="center" vertical="center" wrapText="1"/>
    </xf>
    <xf numFmtId="1" fontId="6" fillId="0" borderId="5" xfId="0" applyNumberFormat="1" applyFont="1" applyFill="1" applyBorder="1" applyAlignment="1">
      <alignment horizontal="center" vertical="center"/>
    </xf>
    <xf numFmtId="0" fontId="6" fillId="0" borderId="5" xfId="0" applyFont="1" applyFill="1" applyBorder="1" applyAlignment="1">
      <alignment horizontal="center" vertical="center"/>
    </xf>
    <xf numFmtId="3" fontId="6" fillId="0" borderId="9" xfId="0" applyNumberFormat="1" applyFont="1" applyFill="1" applyBorder="1" applyAlignment="1">
      <alignment horizontal="center" vertical="center" wrapText="1"/>
    </xf>
    <xf numFmtId="3" fontId="6" fillId="0" borderId="11" xfId="0" applyNumberFormat="1" applyFont="1" applyFill="1" applyBorder="1" applyAlignment="1">
      <alignment horizontal="center" vertical="center" wrapText="1"/>
    </xf>
    <xf numFmtId="3" fontId="6" fillId="0" borderId="10" xfId="0" applyNumberFormat="1" applyFont="1" applyFill="1" applyBorder="1" applyAlignment="1">
      <alignment horizontal="center" vertical="center" wrapText="1"/>
    </xf>
    <xf numFmtId="3" fontId="6" fillId="0" borderId="12" xfId="0" applyNumberFormat="1" applyFont="1" applyFill="1" applyBorder="1" applyAlignment="1">
      <alignment horizontal="center" vertical="center" wrapText="1"/>
    </xf>
    <xf numFmtId="0" fontId="6" fillId="0" borderId="14" xfId="0" applyFont="1" applyFill="1" applyBorder="1" applyAlignment="1">
      <alignment horizontal="center" vertical="center" wrapText="1"/>
    </xf>
    <xf numFmtId="1" fontId="6" fillId="0" borderId="7" xfId="0" applyNumberFormat="1" applyFont="1" applyFill="1" applyBorder="1" applyAlignment="1">
      <alignment horizontal="center" vertical="center"/>
    </xf>
    <xf numFmtId="1" fontId="6" fillId="0" borderId="9" xfId="0"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 fillId="0" borderId="5" xfId="0" applyFont="1" applyFill="1" applyBorder="1" applyAlignment="1">
      <alignment horizontal="center" vertical="center"/>
    </xf>
    <xf numFmtId="0" fontId="6" fillId="0" borderId="15" xfId="0" applyFont="1" applyFill="1" applyBorder="1" applyAlignment="1">
      <alignment horizontal="center" vertical="center" wrapText="1"/>
    </xf>
    <xf numFmtId="1" fontId="6" fillId="0" borderId="11" xfId="0" applyNumberFormat="1" applyFont="1" applyFill="1" applyBorder="1" applyAlignment="1">
      <alignment horizontal="center" vertical="center"/>
    </xf>
    <xf numFmtId="0" fontId="6" fillId="0" borderId="11" xfId="0" applyFont="1" applyFill="1" applyBorder="1" applyAlignment="1">
      <alignment horizontal="center" vertical="center" wrapText="1"/>
    </xf>
    <xf numFmtId="0" fontId="0" fillId="0" borderId="5" xfId="0"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0" xfId="0" applyFont="1" applyFill="1" applyAlignment="1">
      <alignment horizontal="center" vertical="center" wrapText="1"/>
    </xf>
    <xf numFmtId="0" fontId="1" fillId="0" borderId="9" xfId="0" applyFont="1" applyFill="1" applyBorder="1" applyAlignment="1">
      <alignment horizontal="center" vertical="center"/>
    </xf>
    <xf numFmtId="0" fontId="2" fillId="0" borderId="0" xfId="0" applyFont="1" applyFill="1" applyAlignment="1">
      <alignment horizontal="left" wrapText="1"/>
    </xf>
    <xf numFmtId="0" fontId="6" fillId="0" borderId="0" xfId="0" applyFont="1" applyFill="1" applyAlignment="1">
      <alignment horizontal="center"/>
    </xf>
    <xf numFmtId="0" fontId="10" fillId="0" borderId="16" xfId="0" applyFont="1" applyFill="1" applyBorder="1" applyAlignment="1">
      <alignment horizontal="center" vertical="center" wrapText="1"/>
    </xf>
    <xf numFmtId="0" fontId="10" fillId="0" borderId="0" xfId="0" applyFont="1" applyFill="1" applyAlignment="1">
      <alignment horizontal="center" vertical="center" wrapText="1"/>
    </xf>
    <xf numFmtId="49" fontId="7" fillId="0" borderId="17" xfId="0" applyNumberFormat="1" applyFont="1" applyFill="1" applyBorder="1" applyAlignment="1">
      <alignment horizontal="center" vertical="center" wrapText="1"/>
    </xf>
    <xf numFmtId="0" fontId="7" fillId="0" borderId="17" xfId="0" applyFont="1" applyFill="1" applyBorder="1" applyAlignment="1">
      <alignment horizontal="center" vertical="center" wrapText="1"/>
    </xf>
  </cellXfs>
  <cellStyles count="43">
    <cellStyle name="20% - Accent1" xfId="2"/>
    <cellStyle name="20% - Accent2" xfId="3"/>
    <cellStyle name="20% - Accent3" xfId="4"/>
    <cellStyle name="20% - Accent4" xfId="5"/>
    <cellStyle name="20% - Accent5" xfId="6"/>
    <cellStyle name="20% - Accent6" xfId="7"/>
    <cellStyle name="40% - Accent1" xfId="8"/>
    <cellStyle name="40% - Accent2" xfId="9"/>
    <cellStyle name="40% - Accent3" xfId="10"/>
    <cellStyle name="40% - Accent4" xfId="11"/>
    <cellStyle name="40% - Accent5" xfId="12"/>
    <cellStyle name="40% - Accent6" xfId="13"/>
    <cellStyle name="60% - Accent1" xfId="14"/>
    <cellStyle name="60% - Accent2" xfId="15"/>
    <cellStyle name="60% - Accent3" xfId="16"/>
    <cellStyle name="60% - Accent4" xfId="17"/>
    <cellStyle name="60% - Accent5" xfId="18"/>
    <cellStyle name="60% - Accent6" xfId="19"/>
    <cellStyle name="Accent1" xfId="20"/>
    <cellStyle name="Accent2" xfId="21"/>
    <cellStyle name="Accent3" xfId="22"/>
    <cellStyle name="Accent4" xfId="23"/>
    <cellStyle name="Accent5" xfId="24"/>
    <cellStyle name="Accent6" xfId="25"/>
    <cellStyle name="Bad" xfId="26"/>
    <cellStyle name="Calculation" xfId="27"/>
    <cellStyle name="Check Cell" xfId="28"/>
    <cellStyle name="Explanatory Text" xfId="29"/>
    <cellStyle name="Good" xfId="30"/>
    <cellStyle name="Heading 1" xfId="31"/>
    <cellStyle name="Heading 2" xfId="32"/>
    <cellStyle name="Heading 3" xfId="33"/>
    <cellStyle name="Heading 4" xfId="34"/>
    <cellStyle name="Input" xfId="35"/>
    <cellStyle name="Linked Cell" xfId="36"/>
    <cellStyle name="Neutral" xfId="37"/>
    <cellStyle name="Note" xfId="38"/>
    <cellStyle name="Obično" xfId="0" builtinId="0"/>
    <cellStyle name="Output" xfId="39"/>
    <cellStyle name="Title" xfId="40"/>
    <cellStyle name="Total" xfId="41"/>
    <cellStyle name="Warning Text" xfId="42"/>
    <cellStyle name="Zarez"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S252"/>
  <sheetViews>
    <sheetView tabSelected="1" view="pageLayout" workbookViewId="0">
      <selection activeCell="G7" sqref="G7"/>
    </sheetView>
  </sheetViews>
  <sheetFormatPr defaultColWidth="17.7109375" defaultRowHeight="15.75"/>
  <cols>
    <col min="1" max="1" width="11.7109375" style="21" customWidth="1"/>
    <col min="2" max="2" width="6.140625" style="77" hidden="1" customWidth="1"/>
    <col min="3" max="3" width="10.7109375" style="78" hidden="1" customWidth="1"/>
    <col min="4" max="4" width="10.85546875" style="78" customWidth="1"/>
    <col min="5" max="5" width="35.5703125" style="78" customWidth="1"/>
    <col min="6" max="6" width="15.85546875" style="78" customWidth="1"/>
    <col min="7" max="7" width="27.42578125" style="79" customWidth="1"/>
    <col min="8" max="8" width="19.7109375" style="79" customWidth="1"/>
    <col min="9" max="9" width="17.28515625" style="80" customWidth="1"/>
    <col min="10" max="10" width="17.140625" style="80" customWidth="1"/>
    <col min="11" max="11" width="16.7109375" style="80" customWidth="1"/>
    <col min="12" max="12" width="19" style="80" customWidth="1"/>
    <col min="13" max="19" width="17.7109375" style="26"/>
    <col min="20" max="16384" width="17.7109375" style="21"/>
  </cols>
  <sheetData>
    <row r="1" spans="1:19" s="2" customFormat="1" ht="6" customHeight="1">
      <c r="A1" s="82"/>
      <c r="B1" s="82"/>
      <c r="C1" s="82"/>
      <c r="D1" s="82"/>
      <c r="E1" s="82"/>
      <c r="F1" s="82"/>
      <c r="G1" s="82"/>
      <c r="H1" s="82"/>
      <c r="I1" s="82"/>
      <c r="J1" s="82"/>
      <c r="K1" s="82"/>
      <c r="L1" s="82"/>
      <c r="M1" s="1"/>
      <c r="N1" s="1"/>
      <c r="O1" s="1"/>
      <c r="P1" s="1"/>
      <c r="Q1" s="1"/>
      <c r="R1" s="1"/>
      <c r="S1" s="1"/>
    </row>
    <row r="2" spans="1:19" s="2" customFormat="1" ht="32.25" customHeight="1">
      <c r="A2" s="91" t="s">
        <v>0</v>
      </c>
      <c r="B2" s="91"/>
      <c r="C2" s="92"/>
      <c r="D2" s="92"/>
      <c r="E2" s="92"/>
      <c r="F2" s="92"/>
      <c r="G2" s="92"/>
      <c r="H2" s="92"/>
      <c r="I2" s="92"/>
      <c r="J2" s="92"/>
      <c r="K2" s="92"/>
      <c r="L2" s="92"/>
      <c r="M2" s="1"/>
      <c r="N2" s="1"/>
      <c r="O2" s="1"/>
      <c r="P2" s="1"/>
      <c r="Q2" s="1"/>
      <c r="R2" s="1"/>
      <c r="S2" s="1"/>
    </row>
    <row r="3" spans="1:19" s="2" customFormat="1" ht="18">
      <c r="A3" s="93" t="s">
        <v>1</v>
      </c>
      <c r="B3" s="93"/>
      <c r="C3" s="93"/>
      <c r="D3" s="93"/>
      <c r="E3" s="93"/>
      <c r="F3" s="93"/>
      <c r="G3" s="93"/>
      <c r="H3" s="93"/>
      <c r="I3" s="93"/>
      <c r="J3" s="93"/>
      <c r="K3" s="93"/>
      <c r="L3" s="93"/>
      <c r="M3" s="1"/>
      <c r="N3" s="1"/>
      <c r="O3" s="1"/>
      <c r="P3" s="1"/>
      <c r="Q3" s="1"/>
      <c r="R3" s="1"/>
      <c r="S3" s="1"/>
    </row>
    <row r="4" spans="1:19" s="2" customFormat="1" ht="12" customHeight="1">
      <c r="A4" s="3"/>
      <c r="B4" s="4"/>
      <c r="C4" s="5"/>
      <c r="D4" s="6"/>
      <c r="E4" s="6"/>
      <c r="F4" s="6"/>
      <c r="G4" s="7"/>
      <c r="H4" s="6"/>
      <c r="I4" s="8"/>
      <c r="J4" s="8"/>
      <c r="K4" s="8"/>
      <c r="L4" s="8"/>
      <c r="M4" s="1"/>
      <c r="N4" s="1"/>
      <c r="O4" s="1"/>
      <c r="P4" s="1"/>
      <c r="Q4" s="1"/>
      <c r="R4" s="1"/>
      <c r="S4" s="1"/>
    </row>
    <row r="5" spans="1:19" s="2" customFormat="1" ht="22.5" customHeight="1">
      <c r="A5" s="93" t="s">
        <v>2</v>
      </c>
      <c r="B5" s="93"/>
      <c r="C5" s="93"/>
      <c r="D5" s="93"/>
      <c r="E5" s="93"/>
      <c r="F5" s="93"/>
      <c r="G5" s="93"/>
      <c r="H5" s="93"/>
      <c r="I5" s="93"/>
      <c r="J5" s="93"/>
      <c r="K5" s="93"/>
      <c r="L5" s="93"/>
      <c r="M5" s="1"/>
      <c r="N5" s="1"/>
      <c r="O5" s="1"/>
      <c r="P5" s="1"/>
      <c r="Q5" s="1"/>
      <c r="R5" s="1"/>
      <c r="S5" s="1"/>
    </row>
    <row r="6" spans="1:19" s="2" customFormat="1" ht="22.5" customHeight="1">
      <c r="A6" s="9" t="s">
        <v>3</v>
      </c>
      <c r="B6" s="10"/>
      <c r="C6" s="5"/>
      <c r="D6" s="5"/>
      <c r="E6" s="5"/>
      <c r="F6" s="5"/>
      <c r="G6" s="7"/>
      <c r="H6" s="6"/>
      <c r="I6" s="8"/>
      <c r="J6" s="8"/>
      <c r="K6" s="8"/>
      <c r="L6" s="8"/>
      <c r="M6" s="1"/>
      <c r="N6" s="1"/>
      <c r="O6" s="1"/>
      <c r="P6" s="1"/>
      <c r="Q6" s="1"/>
      <c r="R6" s="1"/>
      <c r="S6" s="1"/>
    </row>
    <row r="7" spans="1:19" s="2" customFormat="1" ht="24.75" customHeight="1">
      <c r="A7" s="93" t="s">
        <v>4</v>
      </c>
      <c r="B7" s="93"/>
      <c r="C7" s="93"/>
      <c r="D7" s="93"/>
      <c r="E7" s="93"/>
      <c r="F7" s="9"/>
      <c r="G7" s="7"/>
      <c r="H7" s="6"/>
      <c r="I7" s="8"/>
      <c r="J7" s="8"/>
      <c r="K7" s="8"/>
      <c r="L7" s="8"/>
      <c r="M7" s="1"/>
      <c r="N7" s="1"/>
      <c r="O7" s="1"/>
      <c r="P7" s="1"/>
      <c r="Q7" s="1"/>
      <c r="R7" s="1"/>
      <c r="S7" s="1"/>
    </row>
    <row r="8" spans="1:19" s="12" customFormat="1" ht="53.25" customHeight="1">
      <c r="A8" s="82" t="s">
        <v>5</v>
      </c>
      <c r="B8" s="82"/>
      <c r="C8" s="82"/>
      <c r="D8" s="82"/>
      <c r="E8" s="82"/>
      <c r="F8" s="82"/>
      <c r="G8" s="82"/>
      <c r="H8" s="82"/>
      <c r="I8" s="82"/>
      <c r="J8" s="82"/>
      <c r="K8" s="82"/>
      <c r="L8" s="82"/>
      <c r="M8" s="11"/>
      <c r="N8" s="11"/>
      <c r="O8" s="11"/>
      <c r="P8" s="11"/>
      <c r="Q8" s="11"/>
      <c r="R8" s="11"/>
      <c r="S8" s="11"/>
    </row>
    <row r="9" spans="1:19" s="12" customFormat="1" ht="22.5" customHeight="1">
      <c r="A9" s="82"/>
      <c r="B9" s="82"/>
      <c r="C9" s="82"/>
      <c r="D9" s="82"/>
      <c r="E9" s="82"/>
      <c r="F9" s="82"/>
      <c r="G9" s="82"/>
      <c r="H9" s="82"/>
      <c r="I9" s="82"/>
      <c r="J9" s="82"/>
      <c r="K9" s="82"/>
      <c r="L9" s="82"/>
      <c r="M9" s="11"/>
      <c r="N9" s="11"/>
      <c r="O9" s="11"/>
      <c r="P9" s="11"/>
      <c r="Q9" s="11"/>
      <c r="R9" s="11"/>
      <c r="S9" s="11"/>
    </row>
    <row r="10" spans="1:19" s="13" customFormat="1" ht="13.5" hidden="1" customHeight="1">
      <c r="H10" s="14"/>
      <c r="M10" s="15"/>
      <c r="N10" s="15"/>
      <c r="O10" s="15"/>
      <c r="P10" s="15"/>
      <c r="Q10" s="15"/>
      <c r="R10" s="15"/>
      <c r="S10" s="15"/>
    </row>
    <row r="11" spans="1:19" s="17" customFormat="1" ht="51" customHeight="1">
      <c r="A11" s="83" t="s">
        <v>6</v>
      </c>
      <c r="B11" s="84"/>
      <c r="C11" s="84"/>
      <c r="D11" s="84"/>
      <c r="E11" s="84"/>
      <c r="F11" s="84"/>
      <c r="G11" s="84"/>
      <c r="H11" s="84"/>
      <c r="I11" s="84"/>
      <c r="J11" s="84"/>
      <c r="K11" s="84"/>
      <c r="L11" s="84"/>
      <c r="M11" s="16"/>
      <c r="N11" s="16"/>
      <c r="O11" s="16"/>
      <c r="P11" s="16"/>
      <c r="Q11" s="16"/>
      <c r="R11" s="16"/>
      <c r="S11" s="16"/>
    </row>
    <row r="12" spans="1:19" s="17" customFormat="1" ht="7.5" customHeight="1">
      <c r="A12" s="18"/>
      <c r="B12" s="19"/>
      <c r="D12" s="13"/>
      <c r="H12" s="13"/>
      <c r="M12" s="16"/>
      <c r="N12" s="16"/>
      <c r="O12" s="16"/>
      <c r="P12" s="16"/>
      <c r="Q12" s="16"/>
      <c r="R12" s="16"/>
      <c r="S12" s="16"/>
    </row>
    <row r="13" spans="1:19" s="17" customFormat="1" ht="26.25" customHeight="1">
      <c r="A13" s="85" t="s">
        <v>7</v>
      </c>
      <c r="B13" s="86"/>
      <c r="C13" s="86"/>
      <c r="D13" s="86"/>
      <c r="E13" s="86"/>
      <c r="F13" s="86"/>
      <c r="G13" s="86"/>
      <c r="H13" s="86"/>
      <c r="I13" s="86"/>
      <c r="J13" s="86"/>
      <c r="K13" s="86"/>
      <c r="L13" s="86"/>
      <c r="M13" s="16"/>
      <c r="N13" s="16"/>
      <c r="O13" s="16"/>
      <c r="P13" s="16"/>
      <c r="Q13" s="16"/>
      <c r="R13" s="16"/>
      <c r="S13" s="16"/>
    </row>
    <row r="14" spans="1:19" s="13" customFormat="1" ht="55.5" customHeight="1">
      <c r="A14" s="87" t="s">
        <v>8</v>
      </c>
      <c r="B14" s="88"/>
      <c r="C14" s="88"/>
      <c r="D14" s="88"/>
      <c r="E14" s="88"/>
      <c r="F14" s="88"/>
      <c r="G14" s="88"/>
      <c r="H14" s="88"/>
      <c r="I14" s="88"/>
      <c r="J14" s="88"/>
      <c r="K14" s="88"/>
      <c r="L14" s="88"/>
      <c r="M14" s="15"/>
      <c r="N14" s="15"/>
      <c r="O14" s="15"/>
      <c r="P14" s="15"/>
      <c r="Q14" s="15"/>
      <c r="R14" s="15"/>
      <c r="S14" s="15"/>
    </row>
    <row r="15" spans="1:19" s="13" customFormat="1" ht="54" customHeight="1">
      <c r="A15" s="85" t="s">
        <v>9</v>
      </c>
      <c r="B15" s="86"/>
      <c r="C15" s="86"/>
      <c r="D15" s="86"/>
      <c r="E15" s="86"/>
      <c r="F15" s="86"/>
      <c r="G15" s="86"/>
      <c r="H15" s="86"/>
      <c r="I15" s="86"/>
      <c r="J15" s="86"/>
      <c r="K15" s="86"/>
      <c r="L15" s="86"/>
      <c r="M15" s="15"/>
      <c r="N15" s="15"/>
      <c r="O15" s="15"/>
      <c r="P15" s="15"/>
      <c r="Q15" s="15"/>
      <c r="R15" s="15"/>
      <c r="S15" s="15"/>
    </row>
    <row r="16" spans="1:19" s="13" customFormat="1" ht="33.75" customHeight="1">
      <c r="A16" s="89" t="s">
        <v>10</v>
      </c>
      <c r="B16" s="90"/>
      <c r="C16" s="90"/>
      <c r="D16" s="90"/>
      <c r="E16" s="90"/>
      <c r="F16" s="90"/>
      <c r="G16" s="90"/>
      <c r="H16" s="90"/>
      <c r="I16" s="90"/>
      <c r="J16" s="90"/>
      <c r="K16" s="90"/>
      <c r="L16" s="90"/>
      <c r="M16" s="15"/>
      <c r="N16" s="15"/>
      <c r="O16" s="15"/>
      <c r="P16" s="15"/>
      <c r="Q16" s="15"/>
      <c r="R16" s="15"/>
      <c r="S16" s="15"/>
    </row>
    <row r="17" spans="1:19" s="20" customFormat="1" ht="43.5" customHeight="1" thickBot="1">
      <c r="A17" s="94"/>
      <c r="B17" s="94"/>
      <c r="C17" s="94"/>
      <c r="D17" s="94"/>
      <c r="E17" s="94"/>
      <c r="F17" s="94"/>
      <c r="G17" s="94"/>
      <c r="H17" s="94"/>
      <c r="I17" s="94"/>
      <c r="J17" s="94"/>
      <c r="K17" s="94"/>
      <c r="L17" s="94"/>
      <c r="M17" s="1"/>
      <c r="N17" s="1"/>
      <c r="O17" s="1"/>
      <c r="P17" s="1"/>
      <c r="Q17" s="1"/>
      <c r="R17" s="1"/>
      <c r="S17" s="1"/>
    </row>
    <row r="18" spans="1:19" s="75" customFormat="1" ht="16.5" hidden="1" thickBot="1">
      <c r="B18" s="22"/>
      <c r="C18" s="23"/>
      <c r="D18" s="23"/>
      <c r="E18" s="23"/>
      <c r="F18" s="23"/>
      <c r="G18" s="24"/>
      <c r="H18" s="24"/>
      <c r="I18" s="25"/>
      <c r="J18" s="25"/>
      <c r="K18" s="25"/>
      <c r="L18" s="25"/>
      <c r="M18" s="26"/>
      <c r="N18" s="26"/>
      <c r="O18" s="26"/>
      <c r="P18" s="26"/>
      <c r="Q18" s="26"/>
      <c r="R18" s="26"/>
      <c r="S18" s="26"/>
    </row>
    <row r="19" spans="1:19" s="28" customFormat="1" ht="87" customHeight="1">
      <c r="A19" s="95" t="s">
        <v>11</v>
      </c>
      <c r="B19" s="97" t="s">
        <v>12</v>
      </c>
      <c r="C19" s="99" t="s">
        <v>13</v>
      </c>
      <c r="D19" s="99" t="s">
        <v>14</v>
      </c>
      <c r="E19" s="99" t="s">
        <v>13</v>
      </c>
      <c r="F19" s="99" t="s">
        <v>15</v>
      </c>
      <c r="G19" s="101" t="s">
        <v>16</v>
      </c>
      <c r="H19" s="101" t="s">
        <v>17</v>
      </c>
      <c r="I19" s="102" t="s">
        <v>18</v>
      </c>
      <c r="J19" s="102" t="s">
        <v>19</v>
      </c>
      <c r="K19" s="102" t="s">
        <v>20</v>
      </c>
      <c r="L19" s="103" t="s">
        <v>21</v>
      </c>
      <c r="M19" s="27"/>
      <c r="N19" s="27"/>
      <c r="O19" s="27"/>
      <c r="P19" s="27"/>
      <c r="Q19" s="27"/>
      <c r="R19" s="27"/>
      <c r="S19" s="27"/>
    </row>
    <row r="20" spans="1:19" s="28" customFormat="1" ht="16.5" customHeight="1">
      <c r="A20" s="96"/>
      <c r="B20" s="98"/>
      <c r="C20" s="100"/>
      <c r="D20" s="100"/>
      <c r="E20" s="100"/>
      <c r="F20" s="100"/>
      <c r="G20" s="100"/>
      <c r="H20" s="100"/>
      <c r="I20" s="100"/>
      <c r="J20" s="100"/>
      <c r="K20" s="100"/>
      <c r="L20" s="104"/>
      <c r="M20" s="27"/>
      <c r="N20" s="27"/>
      <c r="O20" s="27"/>
      <c r="P20" s="27"/>
      <c r="Q20" s="27"/>
      <c r="R20" s="27"/>
      <c r="S20" s="27"/>
    </row>
    <row r="21" spans="1:19" s="28" customFormat="1" ht="16.5" customHeight="1">
      <c r="A21" s="29">
        <v>1</v>
      </c>
      <c r="B21" s="30"/>
      <c r="C21" s="31"/>
      <c r="D21" s="31">
        <v>2</v>
      </c>
      <c r="E21" s="31">
        <v>3</v>
      </c>
      <c r="F21" s="31">
        <v>4</v>
      </c>
      <c r="G21" s="31">
        <v>5</v>
      </c>
      <c r="H21" s="40">
        <v>6</v>
      </c>
      <c r="I21" s="31">
        <v>7</v>
      </c>
      <c r="J21" s="31">
        <v>8</v>
      </c>
      <c r="K21" s="31">
        <v>9</v>
      </c>
      <c r="L21" s="32">
        <v>10</v>
      </c>
      <c r="M21" s="27"/>
      <c r="N21" s="27"/>
      <c r="O21" s="27"/>
      <c r="P21" s="27"/>
      <c r="Q21" s="27"/>
      <c r="R21" s="27"/>
      <c r="S21" s="27"/>
    </row>
    <row r="22" spans="1:19" s="28" customFormat="1" ht="51" customHeight="1">
      <c r="A22" s="29" t="s">
        <v>22</v>
      </c>
      <c r="B22" s="30"/>
      <c r="C22" s="31"/>
      <c r="D22" s="31">
        <v>321</v>
      </c>
      <c r="E22" s="31" t="s">
        <v>23</v>
      </c>
      <c r="F22" s="31"/>
      <c r="G22" s="40">
        <f>+H22-(20%*H22)</f>
        <v>8000</v>
      </c>
      <c r="H22" s="40">
        <v>10000</v>
      </c>
      <c r="I22" s="31" t="s">
        <v>24</v>
      </c>
      <c r="J22" s="33"/>
      <c r="K22" s="33"/>
      <c r="L22" s="34"/>
      <c r="M22" s="27"/>
      <c r="N22" s="27"/>
      <c r="O22" s="27"/>
      <c r="P22" s="27"/>
      <c r="Q22" s="27"/>
      <c r="R22" s="27"/>
      <c r="S22" s="27"/>
    </row>
    <row r="23" spans="1:19" s="39" customFormat="1" ht="47.25" customHeight="1">
      <c r="A23" s="105" t="s">
        <v>25</v>
      </c>
      <c r="B23" s="35"/>
      <c r="C23" s="36" t="s">
        <v>26</v>
      </c>
      <c r="D23" s="106">
        <v>322</v>
      </c>
      <c r="E23" s="36" t="s">
        <v>27</v>
      </c>
      <c r="F23" s="108"/>
      <c r="G23" s="37">
        <f t="shared" ref="G23:G140" si="0">+H23-(20%*H23)</f>
        <v>20000</v>
      </c>
      <c r="H23" s="37">
        <v>25000</v>
      </c>
      <c r="I23" s="109" t="s">
        <v>24</v>
      </c>
      <c r="J23" s="37" t="s">
        <v>28</v>
      </c>
      <c r="K23" s="109" t="s">
        <v>29</v>
      </c>
      <c r="L23" s="110" t="s">
        <v>30</v>
      </c>
      <c r="M23" s="38"/>
      <c r="N23" s="38"/>
      <c r="O23" s="38"/>
      <c r="P23" s="38"/>
      <c r="Q23" s="38"/>
      <c r="R23" s="38"/>
      <c r="S23" s="38"/>
    </row>
    <row r="24" spans="1:19" s="39" customFormat="1" ht="47.25" customHeight="1">
      <c r="A24" s="105"/>
      <c r="B24" s="35"/>
      <c r="C24" s="36" t="s">
        <v>26</v>
      </c>
      <c r="D24" s="107"/>
      <c r="E24" s="36" t="s">
        <v>31</v>
      </c>
      <c r="F24" s="108"/>
      <c r="G24" s="37">
        <f t="shared" si="0"/>
        <v>12000</v>
      </c>
      <c r="H24" s="37">
        <v>15000</v>
      </c>
      <c r="I24" s="109"/>
      <c r="J24" s="37" t="s">
        <v>28</v>
      </c>
      <c r="K24" s="109"/>
      <c r="L24" s="110"/>
      <c r="M24" s="38"/>
      <c r="N24" s="38"/>
      <c r="O24" s="38"/>
      <c r="P24" s="38"/>
      <c r="Q24" s="38"/>
      <c r="R24" s="38"/>
      <c r="S24" s="38"/>
    </row>
    <row r="25" spans="1:19" s="28" customFormat="1" ht="47.25" customHeight="1">
      <c r="A25" s="96" t="s">
        <v>32</v>
      </c>
      <c r="B25" s="96" t="s">
        <v>33</v>
      </c>
      <c r="C25" s="96" t="s">
        <v>34</v>
      </c>
      <c r="D25" s="126">
        <v>322</v>
      </c>
      <c r="E25" s="31" t="s">
        <v>27</v>
      </c>
      <c r="F25" s="100"/>
      <c r="G25" s="40">
        <f t="shared" si="0"/>
        <v>12000</v>
      </c>
      <c r="H25" s="40">
        <v>15000</v>
      </c>
      <c r="I25" s="124" t="s">
        <v>24</v>
      </c>
      <c r="J25" s="40" t="s">
        <v>28</v>
      </c>
      <c r="K25" s="124" t="s">
        <v>29</v>
      </c>
      <c r="L25" s="125" t="s">
        <v>30</v>
      </c>
      <c r="M25" s="27"/>
      <c r="N25" s="27"/>
      <c r="O25" s="27"/>
      <c r="P25" s="27"/>
      <c r="Q25" s="27"/>
      <c r="R25" s="27"/>
      <c r="S25" s="27"/>
    </row>
    <row r="26" spans="1:19" s="28" customFormat="1" ht="47.25" customHeight="1">
      <c r="A26" s="96"/>
      <c r="B26" s="96"/>
      <c r="C26" s="96"/>
      <c r="D26" s="127"/>
      <c r="E26" s="31" t="s">
        <v>31</v>
      </c>
      <c r="F26" s="100"/>
      <c r="G26" s="40">
        <f t="shared" si="0"/>
        <v>16000</v>
      </c>
      <c r="H26" s="40">
        <v>20000</v>
      </c>
      <c r="I26" s="124"/>
      <c r="J26" s="40" t="s">
        <v>28</v>
      </c>
      <c r="K26" s="124"/>
      <c r="L26" s="125"/>
      <c r="M26" s="27"/>
      <c r="N26" s="27"/>
      <c r="O26" s="27"/>
      <c r="P26" s="27"/>
      <c r="Q26" s="27"/>
      <c r="R26" s="27"/>
      <c r="S26" s="27"/>
    </row>
    <row r="27" spans="1:19" s="28" customFormat="1" ht="52.5" customHeight="1">
      <c r="A27" s="29" t="s">
        <v>33</v>
      </c>
      <c r="B27" s="41"/>
      <c r="C27" s="31" t="s">
        <v>35</v>
      </c>
      <c r="D27" s="42">
        <v>322</v>
      </c>
      <c r="E27" s="31" t="s">
        <v>35</v>
      </c>
      <c r="F27" s="31"/>
      <c r="G27" s="40">
        <f>+H27-(4.761904762%*H27)</f>
        <v>5714.2857142800003</v>
      </c>
      <c r="H27" s="40">
        <v>6000</v>
      </c>
      <c r="I27" s="31" t="s">
        <v>24</v>
      </c>
      <c r="J27" s="33"/>
      <c r="K27" s="33"/>
      <c r="L27" s="34"/>
      <c r="M27" s="27"/>
      <c r="N27" s="27"/>
      <c r="O27" s="27"/>
      <c r="P27" s="27"/>
      <c r="Q27" s="27"/>
      <c r="R27" s="27"/>
      <c r="S27" s="27"/>
    </row>
    <row r="28" spans="1:19" s="28" customFormat="1" ht="61.5" customHeight="1">
      <c r="A28" s="96" t="s">
        <v>34</v>
      </c>
      <c r="B28" s="30"/>
      <c r="C28" s="31" t="s">
        <v>36</v>
      </c>
      <c r="D28" s="126">
        <v>322</v>
      </c>
      <c r="E28" s="31" t="s">
        <v>37</v>
      </c>
      <c r="F28" s="100"/>
      <c r="G28" s="40">
        <f t="shared" si="0"/>
        <v>21600</v>
      </c>
      <c r="H28" s="40">
        <v>27000</v>
      </c>
      <c r="I28" s="120" t="s">
        <v>24</v>
      </c>
      <c r="J28" s="40" t="s">
        <v>28</v>
      </c>
      <c r="K28" s="120" t="s">
        <v>29</v>
      </c>
      <c r="L28" s="121" t="s">
        <v>30</v>
      </c>
      <c r="M28" s="27"/>
      <c r="N28" s="27"/>
      <c r="O28" s="27"/>
      <c r="P28" s="27"/>
      <c r="Q28" s="27"/>
      <c r="R28" s="27"/>
      <c r="S28" s="27"/>
    </row>
    <row r="29" spans="1:19" s="28" customFormat="1" ht="61.5" customHeight="1">
      <c r="A29" s="96"/>
      <c r="B29" s="30"/>
      <c r="C29" s="31" t="s">
        <v>36</v>
      </c>
      <c r="D29" s="127"/>
      <c r="E29" s="31" t="s">
        <v>38</v>
      </c>
      <c r="F29" s="100"/>
      <c r="G29" s="40">
        <f t="shared" si="0"/>
        <v>12000</v>
      </c>
      <c r="H29" s="40">
        <v>15000</v>
      </c>
      <c r="I29" s="128"/>
      <c r="J29" s="40" t="s">
        <v>28</v>
      </c>
      <c r="K29" s="128"/>
      <c r="L29" s="130"/>
      <c r="M29" s="27"/>
      <c r="N29" s="27"/>
      <c r="O29" s="27"/>
      <c r="P29" s="27"/>
      <c r="Q29" s="27"/>
      <c r="R29" s="27"/>
      <c r="S29" s="27"/>
    </row>
    <row r="30" spans="1:19" s="28" customFormat="1" ht="61.5" customHeight="1">
      <c r="A30" s="96"/>
      <c r="B30" s="30"/>
      <c r="C30" s="31" t="s">
        <v>36</v>
      </c>
      <c r="D30" s="127"/>
      <c r="E30" s="31" t="s">
        <v>39</v>
      </c>
      <c r="F30" s="100"/>
      <c r="G30" s="40">
        <f t="shared" si="0"/>
        <v>50400</v>
      </c>
      <c r="H30" s="40">
        <v>63000</v>
      </c>
      <c r="I30" s="128" t="s">
        <v>24</v>
      </c>
      <c r="J30" s="40" t="s">
        <v>28</v>
      </c>
      <c r="K30" s="128" t="s">
        <v>29</v>
      </c>
      <c r="L30" s="130" t="s">
        <v>30</v>
      </c>
      <c r="M30" s="27"/>
      <c r="N30" s="27"/>
      <c r="O30" s="27"/>
      <c r="P30" s="27"/>
      <c r="Q30" s="27"/>
      <c r="R30" s="27"/>
      <c r="S30" s="27"/>
    </row>
    <row r="31" spans="1:19" s="28" customFormat="1" ht="61.5" customHeight="1">
      <c r="A31" s="96"/>
      <c r="B31" s="30"/>
      <c r="C31" s="31" t="s">
        <v>36</v>
      </c>
      <c r="D31" s="127"/>
      <c r="E31" s="31" t="s">
        <v>40</v>
      </c>
      <c r="F31" s="100"/>
      <c r="G31" s="40">
        <f t="shared" si="0"/>
        <v>13600</v>
      </c>
      <c r="H31" s="40">
        <v>17000</v>
      </c>
      <c r="I31" s="128"/>
      <c r="J31" s="40" t="s">
        <v>28</v>
      </c>
      <c r="K31" s="128"/>
      <c r="L31" s="130"/>
      <c r="M31" s="43"/>
      <c r="N31" s="27"/>
      <c r="O31" s="27"/>
      <c r="P31" s="27"/>
      <c r="Q31" s="27"/>
      <c r="R31" s="27"/>
      <c r="S31" s="27"/>
    </row>
    <row r="32" spans="1:19" s="28" customFormat="1" ht="61.5" customHeight="1">
      <c r="A32" s="96"/>
      <c r="B32" s="30"/>
      <c r="C32" s="31" t="s">
        <v>36</v>
      </c>
      <c r="D32" s="127"/>
      <c r="E32" s="31" t="s">
        <v>41</v>
      </c>
      <c r="F32" s="100"/>
      <c r="G32" s="40">
        <f t="shared" si="0"/>
        <v>12000</v>
      </c>
      <c r="H32" s="40">
        <v>15000</v>
      </c>
      <c r="I32" s="129"/>
      <c r="J32" s="40" t="s">
        <v>28</v>
      </c>
      <c r="K32" s="129"/>
      <c r="L32" s="131"/>
      <c r="M32" s="43"/>
      <c r="N32" s="27"/>
      <c r="O32" s="27"/>
      <c r="P32" s="27"/>
      <c r="Q32" s="27"/>
      <c r="R32" s="27"/>
      <c r="S32" s="27"/>
    </row>
    <row r="33" spans="1:19" s="28" customFormat="1" ht="61.5" customHeight="1">
      <c r="A33" s="111" t="s">
        <v>42</v>
      </c>
      <c r="B33" s="30"/>
      <c r="C33" s="31" t="s">
        <v>36</v>
      </c>
      <c r="D33" s="114">
        <v>322</v>
      </c>
      <c r="E33" s="31" t="s">
        <v>43</v>
      </c>
      <c r="F33" s="117"/>
      <c r="G33" s="40">
        <f t="shared" si="0"/>
        <v>8000</v>
      </c>
      <c r="H33" s="40">
        <v>10000</v>
      </c>
      <c r="I33" s="120"/>
      <c r="J33" s="40" t="s">
        <v>28</v>
      </c>
      <c r="K33" s="120" t="s">
        <v>29</v>
      </c>
      <c r="L33" s="121" t="s">
        <v>30</v>
      </c>
      <c r="M33" s="27"/>
      <c r="N33" s="27"/>
      <c r="O33" s="27"/>
      <c r="P33" s="27"/>
      <c r="Q33" s="27"/>
      <c r="R33" s="27"/>
      <c r="S33" s="27"/>
    </row>
    <row r="34" spans="1:19" s="39" customFormat="1" ht="61.5" customHeight="1">
      <c r="A34" s="112"/>
      <c r="B34" s="35"/>
      <c r="C34" s="36" t="s">
        <v>36</v>
      </c>
      <c r="D34" s="115"/>
      <c r="E34" s="36" t="s">
        <v>44</v>
      </c>
      <c r="F34" s="118"/>
      <c r="G34" s="37">
        <f t="shared" si="0"/>
        <v>34400</v>
      </c>
      <c r="H34" s="37">
        <v>43000</v>
      </c>
      <c r="I34" s="118"/>
      <c r="J34" s="37" t="s">
        <v>28</v>
      </c>
      <c r="K34" s="118"/>
      <c r="L34" s="122"/>
      <c r="M34" s="38"/>
      <c r="N34" s="38"/>
      <c r="O34" s="38"/>
      <c r="P34" s="38"/>
      <c r="Q34" s="38"/>
      <c r="R34" s="38"/>
      <c r="S34" s="38"/>
    </row>
    <row r="35" spans="1:19" s="28" customFormat="1" ht="61.5" customHeight="1">
      <c r="A35" s="112"/>
      <c r="B35" s="30"/>
      <c r="C35" s="31" t="s">
        <v>36</v>
      </c>
      <c r="D35" s="115"/>
      <c r="E35" s="31" t="s">
        <v>44</v>
      </c>
      <c r="F35" s="118"/>
      <c r="G35" s="40">
        <f t="shared" si="0"/>
        <v>24000</v>
      </c>
      <c r="H35" s="40">
        <v>30000</v>
      </c>
      <c r="I35" s="118"/>
      <c r="J35" s="40" t="s">
        <v>28</v>
      </c>
      <c r="K35" s="118"/>
      <c r="L35" s="122"/>
      <c r="M35" s="27"/>
      <c r="N35" s="27"/>
      <c r="O35" s="27"/>
      <c r="P35" s="27"/>
      <c r="Q35" s="27"/>
      <c r="R35" s="27"/>
      <c r="S35" s="27"/>
    </row>
    <row r="36" spans="1:19" s="28" customFormat="1" ht="82.5" customHeight="1">
      <c r="A36" s="113"/>
      <c r="B36" s="30"/>
      <c r="C36" s="31" t="s">
        <v>36</v>
      </c>
      <c r="D36" s="116"/>
      <c r="E36" s="31" t="s">
        <v>45</v>
      </c>
      <c r="F36" s="119"/>
      <c r="G36" s="40">
        <f t="shared" si="0"/>
        <v>18000</v>
      </c>
      <c r="H36" s="40">
        <f>35000-7500-5000</f>
        <v>22500</v>
      </c>
      <c r="I36" s="119"/>
      <c r="J36" s="40" t="s">
        <v>28</v>
      </c>
      <c r="K36" s="119"/>
      <c r="L36" s="123"/>
      <c r="M36" s="27"/>
      <c r="N36" s="27"/>
      <c r="O36" s="27"/>
      <c r="P36" s="27"/>
      <c r="Q36" s="27"/>
      <c r="R36" s="27"/>
      <c r="S36" s="27"/>
    </row>
    <row r="37" spans="1:19" s="39" customFormat="1" ht="70.5" customHeight="1">
      <c r="A37" s="44" t="s">
        <v>46</v>
      </c>
      <c r="B37" s="36"/>
      <c r="C37" s="36" t="s">
        <v>47</v>
      </c>
      <c r="D37" s="45">
        <v>322</v>
      </c>
      <c r="E37" s="36" t="s">
        <v>48</v>
      </c>
      <c r="F37" s="36"/>
      <c r="G37" s="37">
        <f t="shared" si="0"/>
        <v>48000</v>
      </c>
      <c r="H37" s="37">
        <v>60000</v>
      </c>
      <c r="I37" s="37" t="s">
        <v>24</v>
      </c>
      <c r="J37" s="37" t="s">
        <v>28</v>
      </c>
      <c r="K37" s="37" t="s">
        <v>29</v>
      </c>
      <c r="L37" s="46" t="s">
        <v>30</v>
      </c>
      <c r="M37" s="38"/>
      <c r="N37" s="38"/>
      <c r="O37" s="38"/>
      <c r="P37" s="38"/>
      <c r="Q37" s="38"/>
      <c r="R37" s="38"/>
      <c r="S37" s="38"/>
    </row>
    <row r="38" spans="1:19" s="28" customFormat="1" ht="70.5" customHeight="1">
      <c r="A38" s="29" t="s">
        <v>49</v>
      </c>
      <c r="B38" s="31"/>
      <c r="C38" s="31" t="s">
        <v>47</v>
      </c>
      <c r="D38" s="42">
        <v>322</v>
      </c>
      <c r="E38" s="31" t="s">
        <v>48</v>
      </c>
      <c r="F38" s="31"/>
      <c r="G38" s="40">
        <f t="shared" si="0"/>
        <v>63200</v>
      </c>
      <c r="H38" s="40">
        <v>79000</v>
      </c>
      <c r="I38" s="40" t="s">
        <v>24</v>
      </c>
      <c r="J38" s="40" t="s">
        <v>28</v>
      </c>
      <c r="K38" s="40" t="s">
        <v>29</v>
      </c>
      <c r="L38" s="47" t="s">
        <v>30</v>
      </c>
      <c r="M38" s="27"/>
      <c r="N38" s="27"/>
      <c r="O38" s="27"/>
      <c r="P38" s="27"/>
      <c r="Q38" s="27"/>
      <c r="R38" s="27"/>
      <c r="S38" s="27"/>
    </row>
    <row r="39" spans="1:19" s="28" customFormat="1" ht="88.5" customHeight="1">
      <c r="A39" s="29" t="s">
        <v>50</v>
      </c>
      <c r="B39" s="31"/>
      <c r="C39" s="31"/>
      <c r="D39" s="42">
        <v>322</v>
      </c>
      <c r="E39" s="31" t="s">
        <v>51</v>
      </c>
      <c r="F39" s="31"/>
      <c r="G39" s="40">
        <f t="shared" si="0"/>
        <v>14400</v>
      </c>
      <c r="H39" s="40">
        <f>20000-2000</f>
        <v>18000</v>
      </c>
      <c r="I39" s="40" t="s">
        <v>24</v>
      </c>
      <c r="J39" s="40" t="s">
        <v>28</v>
      </c>
      <c r="K39" s="40" t="s">
        <v>29</v>
      </c>
      <c r="L39" s="47" t="s">
        <v>30</v>
      </c>
      <c r="M39" s="27"/>
      <c r="N39" s="27"/>
      <c r="O39" s="27"/>
      <c r="P39" s="27"/>
      <c r="Q39" s="27"/>
      <c r="R39" s="27"/>
      <c r="S39" s="27"/>
    </row>
    <row r="40" spans="1:19" s="39" customFormat="1" ht="66" customHeight="1">
      <c r="A40" s="111" t="s">
        <v>52</v>
      </c>
      <c r="B40" s="35"/>
      <c r="C40" s="36" t="s">
        <v>53</v>
      </c>
      <c r="D40" s="133">
        <v>322</v>
      </c>
      <c r="E40" s="36" t="s">
        <v>54</v>
      </c>
      <c r="F40" s="136"/>
      <c r="G40" s="37">
        <f>+H40-(4.761904762%*H40)</f>
        <v>4761.9047619000003</v>
      </c>
      <c r="H40" s="48">
        <v>5000</v>
      </c>
      <c r="I40" s="120" t="s">
        <v>24</v>
      </c>
      <c r="J40" s="37" t="s">
        <v>28</v>
      </c>
      <c r="K40" s="120" t="s">
        <v>29</v>
      </c>
      <c r="L40" s="121" t="s">
        <v>30</v>
      </c>
      <c r="M40" s="38"/>
      <c r="N40" s="38"/>
      <c r="O40" s="38"/>
      <c r="P40" s="38"/>
      <c r="Q40" s="38"/>
      <c r="R40" s="38"/>
      <c r="S40" s="38"/>
    </row>
    <row r="41" spans="1:19" s="28" customFormat="1" ht="66" customHeight="1">
      <c r="A41" s="112"/>
      <c r="B41" s="30"/>
      <c r="C41" s="31" t="s">
        <v>53</v>
      </c>
      <c r="D41" s="115"/>
      <c r="E41" s="31" t="s">
        <v>54</v>
      </c>
      <c r="F41" s="118"/>
      <c r="G41" s="40">
        <f>+H41-(4.761904762%*H41)</f>
        <v>5714.2857142800003</v>
      </c>
      <c r="H41" s="49">
        <v>6000</v>
      </c>
      <c r="I41" s="118"/>
      <c r="J41" s="40" t="s">
        <v>28</v>
      </c>
      <c r="K41" s="118"/>
      <c r="L41" s="122"/>
      <c r="M41" s="27"/>
      <c r="N41" s="27"/>
      <c r="O41" s="27"/>
      <c r="P41" s="27"/>
      <c r="Q41" s="27"/>
      <c r="R41" s="27"/>
      <c r="S41" s="27"/>
    </row>
    <row r="42" spans="1:19" s="39" customFormat="1" ht="64.5" customHeight="1">
      <c r="A42" s="112"/>
      <c r="B42" s="35"/>
      <c r="C42" s="36" t="s">
        <v>55</v>
      </c>
      <c r="D42" s="115"/>
      <c r="E42" s="36" t="s">
        <v>56</v>
      </c>
      <c r="F42" s="118"/>
      <c r="G42" s="37">
        <f t="shared" si="0"/>
        <v>16000</v>
      </c>
      <c r="H42" s="48">
        <v>20000</v>
      </c>
      <c r="I42" s="118"/>
      <c r="J42" s="37" t="s">
        <v>28</v>
      </c>
      <c r="K42" s="118"/>
      <c r="L42" s="122"/>
      <c r="M42" s="38"/>
      <c r="N42" s="38"/>
      <c r="O42" s="38"/>
      <c r="P42" s="38"/>
      <c r="Q42" s="38"/>
      <c r="R42" s="38"/>
      <c r="S42" s="38"/>
    </row>
    <row r="43" spans="1:19" s="28" customFormat="1" ht="64.5" customHeight="1">
      <c r="A43" s="112"/>
      <c r="B43" s="30"/>
      <c r="C43" s="31" t="s">
        <v>55</v>
      </c>
      <c r="D43" s="115"/>
      <c r="E43" s="31" t="s">
        <v>56</v>
      </c>
      <c r="F43" s="118"/>
      <c r="G43" s="40">
        <f t="shared" si="0"/>
        <v>8000</v>
      </c>
      <c r="H43" s="49">
        <v>10000</v>
      </c>
      <c r="I43" s="118"/>
      <c r="J43" s="40" t="s">
        <v>28</v>
      </c>
      <c r="K43" s="118"/>
      <c r="L43" s="122"/>
      <c r="M43" s="27"/>
      <c r="N43" s="27"/>
      <c r="O43" s="27"/>
      <c r="P43" s="27"/>
      <c r="Q43" s="27"/>
      <c r="R43" s="27"/>
      <c r="S43" s="27"/>
    </row>
    <row r="44" spans="1:19" s="39" customFormat="1" ht="64.5" customHeight="1">
      <c r="A44" s="112"/>
      <c r="B44" s="35"/>
      <c r="C44" s="36" t="s">
        <v>55</v>
      </c>
      <c r="D44" s="115"/>
      <c r="E44" s="36" t="s">
        <v>57</v>
      </c>
      <c r="F44" s="118"/>
      <c r="G44" s="37">
        <f t="shared" si="0"/>
        <v>5600</v>
      </c>
      <c r="H44" s="48">
        <v>7000</v>
      </c>
      <c r="I44" s="118"/>
      <c r="J44" s="37" t="s">
        <v>28</v>
      </c>
      <c r="K44" s="118"/>
      <c r="L44" s="122"/>
      <c r="M44" s="38"/>
      <c r="N44" s="38"/>
      <c r="O44" s="38"/>
      <c r="P44" s="38"/>
      <c r="Q44" s="38"/>
      <c r="R44" s="38"/>
      <c r="S44" s="38"/>
    </row>
    <row r="45" spans="1:19" s="28" customFormat="1" ht="64.5" customHeight="1">
      <c r="A45" s="113"/>
      <c r="B45" s="30"/>
      <c r="C45" s="31" t="s">
        <v>55</v>
      </c>
      <c r="D45" s="116"/>
      <c r="E45" s="31" t="s">
        <v>57</v>
      </c>
      <c r="F45" s="119"/>
      <c r="G45" s="40">
        <f t="shared" si="0"/>
        <v>1600</v>
      </c>
      <c r="H45" s="49">
        <v>2000</v>
      </c>
      <c r="I45" s="119"/>
      <c r="J45" s="40" t="s">
        <v>28</v>
      </c>
      <c r="K45" s="119"/>
      <c r="L45" s="123"/>
      <c r="M45" s="27"/>
      <c r="N45" s="27"/>
      <c r="O45" s="27"/>
      <c r="P45" s="27"/>
      <c r="Q45" s="27"/>
      <c r="R45" s="27"/>
      <c r="S45" s="27"/>
    </row>
    <row r="46" spans="1:19" s="28" customFormat="1" ht="51" customHeight="1">
      <c r="A46" s="29" t="s">
        <v>58</v>
      </c>
      <c r="B46" s="41"/>
      <c r="C46" s="31" t="s">
        <v>59</v>
      </c>
      <c r="D46" s="42">
        <v>322</v>
      </c>
      <c r="E46" s="31" t="s">
        <v>59</v>
      </c>
      <c r="F46" s="31"/>
      <c r="G46" s="40">
        <f t="shared" si="0"/>
        <v>6400</v>
      </c>
      <c r="H46" s="40">
        <v>8000</v>
      </c>
      <c r="I46" s="40" t="s">
        <v>24</v>
      </c>
      <c r="J46" s="33"/>
      <c r="K46" s="33"/>
      <c r="L46" s="34"/>
      <c r="M46" s="27"/>
      <c r="N46" s="27"/>
      <c r="O46" s="27"/>
      <c r="P46" s="27"/>
      <c r="Q46" s="27"/>
      <c r="R46" s="27"/>
      <c r="S46" s="27"/>
    </row>
    <row r="47" spans="1:19" s="39" customFormat="1" ht="56.25" customHeight="1">
      <c r="A47" s="111" t="s">
        <v>60</v>
      </c>
      <c r="B47" s="36"/>
      <c r="C47" s="36"/>
      <c r="D47" s="133">
        <v>322</v>
      </c>
      <c r="E47" s="36" t="s">
        <v>61</v>
      </c>
      <c r="F47" s="117"/>
      <c r="G47" s="37">
        <f t="shared" si="0"/>
        <v>28000</v>
      </c>
      <c r="H47" s="37">
        <v>35000</v>
      </c>
      <c r="I47" s="120" t="s">
        <v>24</v>
      </c>
      <c r="J47" s="37" t="s">
        <v>28</v>
      </c>
      <c r="K47" s="120" t="s">
        <v>29</v>
      </c>
      <c r="L47" s="121" t="s">
        <v>30</v>
      </c>
      <c r="M47" s="38"/>
      <c r="N47" s="38"/>
      <c r="O47" s="38"/>
      <c r="P47" s="38"/>
      <c r="Q47" s="38"/>
      <c r="R47" s="38"/>
      <c r="S47" s="38"/>
    </row>
    <row r="48" spans="1:19" s="39" customFormat="1" ht="56.25" customHeight="1">
      <c r="A48" s="132"/>
      <c r="B48" s="36"/>
      <c r="C48" s="36"/>
      <c r="D48" s="134"/>
      <c r="E48" s="36" t="s">
        <v>61</v>
      </c>
      <c r="F48" s="135"/>
      <c r="G48" s="37">
        <f t="shared" si="0"/>
        <v>18400</v>
      </c>
      <c r="H48" s="37">
        <v>23000</v>
      </c>
      <c r="I48" s="128"/>
      <c r="J48" s="37" t="s">
        <v>28</v>
      </c>
      <c r="K48" s="128"/>
      <c r="L48" s="130"/>
      <c r="M48" s="38"/>
      <c r="N48" s="38"/>
      <c r="O48" s="38"/>
      <c r="P48" s="38"/>
      <c r="Q48" s="38"/>
      <c r="R48" s="38"/>
      <c r="S48" s="38"/>
    </row>
    <row r="49" spans="1:19" s="28" customFormat="1" ht="56.25" customHeight="1">
      <c r="A49" s="132"/>
      <c r="B49" s="31"/>
      <c r="C49" s="31"/>
      <c r="D49" s="134"/>
      <c r="E49" s="31" t="s">
        <v>61</v>
      </c>
      <c r="F49" s="135"/>
      <c r="G49" s="40">
        <f t="shared" si="0"/>
        <v>15200</v>
      </c>
      <c r="H49" s="40">
        <v>19000</v>
      </c>
      <c r="I49" s="128"/>
      <c r="J49" s="40" t="s">
        <v>28</v>
      </c>
      <c r="K49" s="128"/>
      <c r="L49" s="130"/>
      <c r="M49" s="27"/>
      <c r="N49" s="27"/>
      <c r="O49" s="27"/>
      <c r="P49" s="27"/>
      <c r="Q49" s="27"/>
      <c r="R49" s="27"/>
      <c r="S49" s="27"/>
    </row>
    <row r="50" spans="1:19" s="39" customFormat="1" ht="56.25" customHeight="1">
      <c r="A50" s="132"/>
      <c r="B50" s="36"/>
      <c r="C50" s="36"/>
      <c r="D50" s="134"/>
      <c r="E50" s="36" t="s">
        <v>62</v>
      </c>
      <c r="F50" s="135"/>
      <c r="G50" s="37">
        <f t="shared" si="0"/>
        <v>80000</v>
      </c>
      <c r="H50" s="37">
        <v>100000</v>
      </c>
      <c r="I50" s="128"/>
      <c r="J50" s="37" t="s">
        <v>28</v>
      </c>
      <c r="K50" s="128"/>
      <c r="L50" s="130"/>
      <c r="M50" s="50"/>
      <c r="N50" s="38"/>
      <c r="O50" s="38"/>
      <c r="P50" s="38"/>
      <c r="Q50" s="38"/>
      <c r="R50" s="38"/>
      <c r="S50" s="38"/>
    </row>
    <row r="51" spans="1:19" s="28" customFormat="1" ht="56.25" customHeight="1">
      <c r="A51" s="113"/>
      <c r="B51" s="31"/>
      <c r="C51" s="31"/>
      <c r="D51" s="116"/>
      <c r="E51" s="31" t="s">
        <v>62</v>
      </c>
      <c r="F51" s="119"/>
      <c r="G51" s="40">
        <f t="shared" si="0"/>
        <v>56000</v>
      </c>
      <c r="H51" s="40">
        <v>70000</v>
      </c>
      <c r="I51" s="119"/>
      <c r="J51" s="40" t="s">
        <v>28</v>
      </c>
      <c r="K51" s="119"/>
      <c r="L51" s="123"/>
      <c r="M51" s="51"/>
      <c r="N51" s="27"/>
      <c r="O51" s="27"/>
      <c r="P51" s="27"/>
      <c r="Q51" s="27"/>
      <c r="R51" s="27"/>
      <c r="S51" s="27"/>
    </row>
    <row r="52" spans="1:19" s="28" customFormat="1" ht="49.5" customHeight="1">
      <c r="A52" s="29" t="s">
        <v>63</v>
      </c>
      <c r="B52" s="31"/>
      <c r="C52" s="31" t="s">
        <v>64</v>
      </c>
      <c r="D52" s="42">
        <v>322</v>
      </c>
      <c r="E52" s="31" t="s">
        <v>65</v>
      </c>
      <c r="F52" s="31"/>
      <c r="G52" s="40">
        <f t="shared" si="0"/>
        <v>20000</v>
      </c>
      <c r="H52" s="40">
        <v>25000</v>
      </c>
      <c r="I52" s="31" t="s">
        <v>24</v>
      </c>
      <c r="J52" s="40" t="s">
        <v>28</v>
      </c>
      <c r="K52" s="31" t="s">
        <v>29</v>
      </c>
      <c r="L52" s="32" t="s">
        <v>30</v>
      </c>
      <c r="M52" s="27"/>
      <c r="N52" s="27"/>
      <c r="O52" s="27"/>
      <c r="P52" s="27"/>
      <c r="Q52" s="27"/>
      <c r="R52" s="27"/>
      <c r="S52" s="27"/>
    </row>
    <row r="53" spans="1:19" s="39" customFormat="1" ht="72" customHeight="1">
      <c r="A53" s="96" t="s">
        <v>66</v>
      </c>
      <c r="B53" s="35"/>
      <c r="C53" s="36" t="s">
        <v>67</v>
      </c>
      <c r="D53" s="126">
        <v>322</v>
      </c>
      <c r="E53" s="36" t="s">
        <v>68</v>
      </c>
      <c r="F53" s="100"/>
      <c r="G53" s="37">
        <f t="shared" si="0"/>
        <v>48000</v>
      </c>
      <c r="H53" s="37">
        <v>60000</v>
      </c>
      <c r="I53" s="124" t="s">
        <v>24</v>
      </c>
      <c r="J53" s="37" t="s">
        <v>28</v>
      </c>
      <c r="K53" s="124" t="s">
        <v>29</v>
      </c>
      <c r="L53" s="125" t="s">
        <v>30</v>
      </c>
      <c r="M53" s="38"/>
      <c r="N53" s="38"/>
      <c r="O53" s="38"/>
      <c r="P53" s="38"/>
      <c r="Q53" s="38"/>
      <c r="R53" s="38"/>
      <c r="S53" s="38"/>
    </row>
    <row r="54" spans="1:19" s="39" customFormat="1" ht="71.25" customHeight="1">
      <c r="A54" s="96"/>
      <c r="B54" s="35"/>
      <c r="C54" s="36" t="s">
        <v>67</v>
      </c>
      <c r="D54" s="126"/>
      <c r="E54" s="36" t="s">
        <v>68</v>
      </c>
      <c r="F54" s="100"/>
      <c r="G54" s="37">
        <f t="shared" si="0"/>
        <v>36800</v>
      </c>
      <c r="H54" s="37">
        <v>46000</v>
      </c>
      <c r="I54" s="124"/>
      <c r="J54" s="37" t="s">
        <v>28</v>
      </c>
      <c r="K54" s="124"/>
      <c r="L54" s="125"/>
      <c r="M54" s="38"/>
      <c r="N54" s="38"/>
      <c r="O54" s="38"/>
      <c r="P54" s="38"/>
      <c r="Q54" s="38"/>
      <c r="R54" s="38"/>
      <c r="S54" s="38"/>
    </row>
    <row r="55" spans="1:19" s="28" customFormat="1" ht="65.25" customHeight="1">
      <c r="A55" s="96"/>
      <c r="B55" s="30"/>
      <c r="C55" s="31" t="s">
        <v>67</v>
      </c>
      <c r="D55" s="126"/>
      <c r="E55" s="31" t="s">
        <v>68</v>
      </c>
      <c r="F55" s="100"/>
      <c r="G55" s="40">
        <f t="shared" si="0"/>
        <v>45600</v>
      </c>
      <c r="H55" s="40">
        <v>57000</v>
      </c>
      <c r="I55" s="124"/>
      <c r="J55" s="40" t="s">
        <v>28</v>
      </c>
      <c r="K55" s="124"/>
      <c r="L55" s="125"/>
      <c r="M55" s="27"/>
      <c r="N55" s="27"/>
      <c r="O55" s="27"/>
      <c r="P55" s="27"/>
      <c r="Q55" s="27"/>
      <c r="R55" s="27"/>
      <c r="S55" s="27"/>
    </row>
    <row r="56" spans="1:19" s="28" customFormat="1" ht="55.5" customHeight="1">
      <c r="A56" s="96"/>
      <c r="B56" s="30"/>
      <c r="C56" s="31" t="s">
        <v>67</v>
      </c>
      <c r="D56" s="137"/>
      <c r="E56" s="31" t="s">
        <v>69</v>
      </c>
      <c r="F56" s="100"/>
      <c r="G56" s="40">
        <f t="shared" si="0"/>
        <v>20000</v>
      </c>
      <c r="H56" s="40">
        <v>25000</v>
      </c>
      <c r="I56" s="124"/>
      <c r="J56" s="40" t="s">
        <v>28</v>
      </c>
      <c r="K56" s="124"/>
      <c r="L56" s="125"/>
      <c r="M56" s="27"/>
      <c r="N56" s="27"/>
      <c r="O56" s="27"/>
      <c r="P56" s="27"/>
      <c r="Q56" s="27"/>
      <c r="R56" s="27"/>
      <c r="S56" s="27"/>
    </row>
    <row r="57" spans="1:19" s="39" customFormat="1" ht="78" customHeight="1">
      <c r="A57" s="96" t="s">
        <v>70</v>
      </c>
      <c r="B57" s="36"/>
      <c r="C57" s="36" t="s">
        <v>71</v>
      </c>
      <c r="D57" s="127">
        <v>322</v>
      </c>
      <c r="E57" s="36" t="s">
        <v>72</v>
      </c>
      <c r="F57" s="100" t="s">
        <v>73</v>
      </c>
      <c r="G57" s="37">
        <f t="shared" si="0"/>
        <v>96000</v>
      </c>
      <c r="H57" s="37">
        <v>120000</v>
      </c>
      <c r="I57" s="100" t="s">
        <v>74</v>
      </c>
      <c r="J57" s="36" t="s">
        <v>28</v>
      </c>
      <c r="K57" s="100" t="s">
        <v>29</v>
      </c>
      <c r="L57" s="104" t="s">
        <v>30</v>
      </c>
      <c r="M57" s="38"/>
      <c r="N57" s="38"/>
      <c r="O57" s="38"/>
      <c r="P57" s="38"/>
      <c r="Q57" s="38"/>
      <c r="R57" s="38"/>
      <c r="S57" s="38"/>
    </row>
    <row r="58" spans="1:19" s="28" customFormat="1" ht="78" customHeight="1">
      <c r="A58" s="96"/>
      <c r="B58" s="31"/>
      <c r="C58" s="31" t="s">
        <v>71</v>
      </c>
      <c r="D58" s="127"/>
      <c r="E58" s="31" t="s">
        <v>72</v>
      </c>
      <c r="F58" s="100"/>
      <c r="G58" s="40">
        <f t="shared" si="0"/>
        <v>72000</v>
      </c>
      <c r="H58" s="40">
        <v>90000</v>
      </c>
      <c r="I58" s="100"/>
      <c r="J58" s="31" t="s">
        <v>28</v>
      </c>
      <c r="K58" s="100"/>
      <c r="L58" s="104"/>
      <c r="M58" s="27"/>
      <c r="N58" s="27"/>
      <c r="O58" s="27"/>
      <c r="P58" s="27"/>
      <c r="Q58" s="27"/>
      <c r="R58" s="27"/>
      <c r="S58" s="27"/>
    </row>
    <row r="59" spans="1:19" s="28" customFormat="1" ht="50.25" customHeight="1">
      <c r="A59" s="96"/>
      <c r="B59" s="30"/>
      <c r="C59" s="31" t="s">
        <v>75</v>
      </c>
      <c r="D59" s="127"/>
      <c r="E59" s="31" t="s">
        <v>76</v>
      </c>
      <c r="F59" s="100"/>
      <c r="G59" s="40">
        <f t="shared" si="0"/>
        <v>64000</v>
      </c>
      <c r="H59" s="40">
        <v>80000</v>
      </c>
      <c r="I59" s="100"/>
      <c r="J59" s="31" t="s">
        <v>28</v>
      </c>
      <c r="K59" s="100"/>
      <c r="L59" s="104"/>
      <c r="M59" s="27"/>
      <c r="N59" s="27"/>
      <c r="O59" s="27"/>
      <c r="P59" s="27"/>
      <c r="Q59" s="27"/>
      <c r="R59" s="27"/>
      <c r="S59" s="27"/>
    </row>
    <row r="60" spans="1:19" s="39" customFormat="1" ht="50.25" customHeight="1">
      <c r="A60" s="96"/>
      <c r="B60" s="35"/>
      <c r="C60" s="36" t="s">
        <v>75</v>
      </c>
      <c r="D60" s="127"/>
      <c r="E60" s="36" t="s">
        <v>76</v>
      </c>
      <c r="F60" s="100"/>
      <c r="G60" s="37">
        <f t="shared" si="0"/>
        <v>76000</v>
      </c>
      <c r="H60" s="37">
        <v>95000</v>
      </c>
      <c r="I60" s="100"/>
      <c r="J60" s="36" t="s">
        <v>28</v>
      </c>
      <c r="K60" s="100"/>
      <c r="L60" s="104"/>
      <c r="M60" s="38"/>
      <c r="N60" s="38"/>
      <c r="O60" s="38"/>
      <c r="P60" s="38"/>
      <c r="Q60" s="38"/>
      <c r="R60" s="38"/>
      <c r="S60" s="38"/>
    </row>
    <row r="61" spans="1:19" s="39" customFormat="1" ht="51" customHeight="1">
      <c r="A61" s="96"/>
      <c r="B61" s="36"/>
      <c r="C61" s="36" t="s">
        <v>77</v>
      </c>
      <c r="D61" s="127"/>
      <c r="E61" s="36" t="s">
        <v>78</v>
      </c>
      <c r="F61" s="100"/>
      <c r="G61" s="37">
        <f t="shared" si="0"/>
        <v>100000</v>
      </c>
      <c r="H61" s="37">
        <v>125000</v>
      </c>
      <c r="I61" s="100"/>
      <c r="J61" s="36" t="s">
        <v>28</v>
      </c>
      <c r="K61" s="100"/>
      <c r="L61" s="104"/>
      <c r="M61" s="38"/>
      <c r="N61" s="38"/>
      <c r="O61" s="38"/>
      <c r="P61" s="38"/>
      <c r="Q61" s="38"/>
      <c r="R61" s="38"/>
      <c r="S61" s="38"/>
    </row>
    <row r="62" spans="1:19" s="28" customFormat="1" ht="51" customHeight="1">
      <c r="A62" s="96"/>
      <c r="B62" s="31"/>
      <c r="C62" s="31" t="s">
        <v>77</v>
      </c>
      <c r="D62" s="127"/>
      <c r="E62" s="31" t="s">
        <v>78</v>
      </c>
      <c r="F62" s="100"/>
      <c r="G62" s="40">
        <f t="shared" si="0"/>
        <v>72000</v>
      </c>
      <c r="H62" s="40">
        <v>90000</v>
      </c>
      <c r="I62" s="100"/>
      <c r="J62" s="31" t="s">
        <v>28</v>
      </c>
      <c r="K62" s="100"/>
      <c r="L62" s="104"/>
      <c r="M62" s="27"/>
      <c r="N62" s="27"/>
      <c r="O62" s="27"/>
      <c r="P62" s="27"/>
      <c r="Q62" s="27"/>
      <c r="R62" s="27"/>
      <c r="S62" s="27"/>
    </row>
    <row r="63" spans="1:19" s="28" customFormat="1" ht="57" customHeight="1">
      <c r="A63" s="96"/>
      <c r="B63" s="31"/>
      <c r="C63" s="31" t="s">
        <v>79</v>
      </c>
      <c r="D63" s="127"/>
      <c r="E63" s="31" t="s">
        <v>80</v>
      </c>
      <c r="F63" s="100"/>
      <c r="G63" s="40">
        <f t="shared" si="0"/>
        <v>92000</v>
      </c>
      <c r="H63" s="40">
        <v>115000</v>
      </c>
      <c r="I63" s="100"/>
      <c r="J63" s="31" t="s">
        <v>28</v>
      </c>
      <c r="K63" s="100"/>
      <c r="L63" s="104"/>
      <c r="M63" s="27"/>
      <c r="N63" s="27"/>
      <c r="O63" s="27"/>
      <c r="P63" s="27"/>
      <c r="Q63" s="27"/>
      <c r="R63" s="27"/>
      <c r="S63" s="27"/>
    </row>
    <row r="64" spans="1:19" s="39" customFormat="1" ht="36" customHeight="1">
      <c r="A64" s="44" t="s">
        <v>81</v>
      </c>
      <c r="B64" s="36"/>
      <c r="C64" s="36" t="s">
        <v>82</v>
      </c>
      <c r="D64" s="45">
        <v>322</v>
      </c>
      <c r="E64" s="36" t="s">
        <v>83</v>
      </c>
      <c r="F64" s="37"/>
      <c r="G64" s="37">
        <f t="shared" si="0"/>
        <v>31520</v>
      </c>
      <c r="H64" s="37">
        <v>39400</v>
      </c>
      <c r="I64" s="36" t="s">
        <v>24</v>
      </c>
      <c r="J64" s="36" t="s">
        <v>28</v>
      </c>
      <c r="K64" s="36" t="s">
        <v>29</v>
      </c>
      <c r="L64" s="52" t="s">
        <v>30</v>
      </c>
      <c r="M64" s="38"/>
      <c r="N64" s="38"/>
      <c r="O64" s="38"/>
      <c r="P64" s="38"/>
      <c r="Q64" s="38"/>
      <c r="R64" s="38"/>
      <c r="S64" s="38"/>
    </row>
    <row r="65" spans="1:19" s="28" customFormat="1" ht="38.25" customHeight="1">
      <c r="A65" s="29" t="s">
        <v>84</v>
      </c>
      <c r="B65" s="31"/>
      <c r="C65" s="31" t="s">
        <v>82</v>
      </c>
      <c r="D65" s="42">
        <v>322</v>
      </c>
      <c r="E65" s="31" t="s">
        <v>83</v>
      </c>
      <c r="F65" s="40"/>
      <c r="G65" s="40">
        <f t="shared" si="0"/>
        <v>48000</v>
      </c>
      <c r="H65" s="40">
        <v>60000</v>
      </c>
      <c r="I65" s="31" t="s">
        <v>24</v>
      </c>
      <c r="J65" s="31" t="s">
        <v>28</v>
      </c>
      <c r="K65" s="31" t="s">
        <v>29</v>
      </c>
      <c r="L65" s="32" t="s">
        <v>30</v>
      </c>
      <c r="M65" s="27"/>
      <c r="N65" s="27"/>
      <c r="O65" s="27"/>
      <c r="P65" s="27"/>
      <c r="Q65" s="27"/>
      <c r="R65" s="27"/>
      <c r="S65" s="27"/>
    </row>
    <row r="66" spans="1:19" s="28" customFormat="1" ht="56.25" customHeight="1">
      <c r="A66" s="96" t="s">
        <v>85</v>
      </c>
      <c r="B66" s="30"/>
      <c r="C66" s="31" t="s">
        <v>86</v>
      </c>
      <c r="D66" s="126">
        <v>322</v>
      </c>
      <c r="E66" s="31" t="s">
        <v>87</v>
      </c>
      <c r="F66" s="100"/>
      <c r="G66" s="40">
        <f>+H66-(4.76%*H66)</f>
        <v>90478</v>
      </c>
      <c r="H66" s="40">
        <v>95000</v>
      </c>
      <c r="I66" s="124" t="s">
        <v>24</v>
      </c>
      <c r="J66" s="40" t="s">
        <v>28</v>
      </c>
      <c r="K66" s="124" t="s">
        <v>29</v>
      </c>
      <c r="L66" s="125" t="s">
        <v>30</v>
      </c>
      <c r="M66" s="51"/>
      <c r="N66" s="27"/>
      <c r="O66" s="27"/>
      <c r="P66" s="27"/>
      <c r="Q66" s="27"/>
      <c r="R66" s="27"/>
      <c r="S66" s="27"/>
    </row>
    <row r="67" spans="1:19" s="39" customFormat="1" ht="51.75" customHeight="1">
      <c r="A67" s="96"/>
      <c r="B67" s="36"/>
      <c r="C67" s="36" t="s">
        <v>88</v>
      </c>
      <c r="D67" s="126"/>
      <c r="E67" s="36" t="s">
        <v>89</v>
      </c>
      <c r="F67" s="100"/>
      <c r="G67" s="37">
        <f>+H67-(20%*H67)</f>
        <v>76000</v>
      </c>
      <c r="H67" s="37">
        <v>95000</v>
      </c>
      <c r="I67" s="124"/>
      <c r="J67" s="37" t="s">
        <v>28</v>
      </c>
      <c r="K67" s="124"/>
      <c r="L67" s="125"/>
      <c r="M67" s="38"/>
      <c r="N67" s="38"/>
      <c r="O67" s="38"/>
      <c r="P67" s="38"/>
      <c r="Q67" s="38"/>
      <c r="R67" s="38"/>
      <c r="S67" s="38"/>
    </row>
    <row r="68" spans="1:19" s="28" customFormat="1" ht="51.75" customHeight="1">
      <c r="A68" s="96"/>
      <c r="B68" s="31"/>
      <c r="C68" s="31" t="s">
        <v>88</v>
      </c>
      <c r="D68" s="137"/>
      <c r="E68" s="31" t="s">
        <v>89</v>
      </c>
      <c r="F68" s="100"/>
      <c r="G68" s="40">
        <f>+H68-(20%*H68)</f>
        <v>64000</v>
      </c>
      <c r="H68" s="40">
        <v>80000</v>
      </c>
      <c r="I68" s="124"/>
      <c r="J68" s="40" t="s">
        <v>28</v>
      </c>
      <c r="K68" s="124"/>
      <c r="L68" s="125"/>
      <c r="M68" s="27"/>
      <c r="N68" s="27"/>
      <c r="O68" s="27"/>
      <c r="P68" s="27"/>
      <c r="Q68" s="27"/>
      <c r="R68" s="27"/>
      <c r="S68" s="27"/>
    </row>
    <row r="69" spans="1:19" s="39" customFormat="1" ht="51" customHeight="1">
      <c r="A69" s="44" t="s">
        <v>90</v>
      </c>
      <c r="B69" s="35"/>
      <c r="C69" s="36" t="s">
        <v>91</v>
      </c>
      <c r="D69" s="45">
        <v>322</v>
      </c>
      <c r="E69" s="36" t="s">
        <v>92</v>
      </c>
      <c r="F69" s="36"/>
      <c r="G69" s="37">
        <v>77705</v>
      </c>
      <c r="H69" s="37">
        <v>85000</v>
      </c>
      <c r="I69" s="36" t="s">
        <v>24</v>
      </c>
      <c r="J69" s="36" t="s">
        <v>28</v>
      </c>
      <c r="K69" s="36" t="s">
        <v>29</v>
      </c>
      <c r="L69" s="52" t="s">
        <v>30</v>
      </c>
      <c r="M69" s="38"/>
      <c r="N69" s="38"/>
      <c r="O69" s="38"/>
      <c r="P69" s="38"/>
      <c r="Q69" s="38"/>
      <c r="R69" s="38"/>
      <c r="S69" s="38"/>
    </row>
    <row r="70" spans="1:19" s="28" customFormat="1" ht="51" customHeight="1">
      <c r="A70" s="29" t="s">
        <v>93</v>
      </c>
      <c r="B70" s="30"/>
      <c r="C70" s="31" t="s">
        <v>91</v>
      </c>
      <c r="D70" s="42">
        <v>322</v>
      </c>
      <c r="E70" s="31" t="s">
        <v>92</v>
      </c>
      <c r="F70" s="31"/>
      <c r="G70" s="40">
        <v>81000</v>
      </c>
      <c r="H70" s="40">
        <v>87000</v>
      </c>
      <c r="I70" s="31" t="s">
        <v>24</v>
      </c>
      <c r="J70" s="31" t="s">
        <v>28</v>
      </c>
      <c r="K70" s="31" t="s">
        <v>29</v>
      </c>
      <c r="L70" s="32" t="s">
        <v>30</v>
      </c>
      <c r="M70" s="27"/>
      <c r="N70" s="27"/>
      <c r="O70" s="27"/>
      <c r="P70" s="27"/>
      <c r="Q70" s="27"/>
      <c r="R70" s="27"/>
      <c r="S70" s="27"/>
    </row>
    <row r="71" spans="1:19" s="39" customFormat="1" ht="56.25" customHeight="1">
      <c r="A71" s="44" t="s">
        <v>94</v>
      </c>
      <c r="B71" s="36"/>
      <c r="C71" s="36" t="s">
        <v>95</v>
      </c>
      <c r="D71" s="45">
        <v>322</v>
      </c>
      <c r="E71" s="36" t="s">
        <v>96</v>
      </c>
      <c r="F71" s="36"/>
      <c r="G71" s="37">
        <f>+H71-(20%*H71)</f>
        <v>12800</v>
      </c>
      <c r="H71" s="37">
        <v>16000</v>
      </c>
      <c r="I71" s="36" t="s">
        <v>24</v>
      </c>
      <c r="J71" s="36" t="s">
        <v>28</v>
      </c>
      <c r="K71" s="36" t="s">
        <v>29</v>
      </c>
      <c r="L71" s="52" t="s">
        <v>30</v>
      </c>
      <c r="M71" s="38"/>
      <c r="N71" s="38"/>
      <c r="O71" s="38"/>
      <c r="P71" s="38"/>
      <c r="Q71" s="38"/>
      <c r="R71" s="38"/>
      <c r="S71" s="38"/>
    </row>
    <row r="72" spans="1:19" s="28" customFormat="1" ht="56.25" customHeight="1">
      <c r="A72" s="29" t="s">
        <v>97</v>
      </c>
      <c r="B72" s="31"/>
      <c r="C72" s="31" t="s">
        <v>95</v>
      </c>
      <c r="D72" s="42">
        <v>322</v>
      </c>
      <c r="E72" s="31" t="s">
        <v>96</v>
      </c>
      <c r="F72" s="31"/>
      <c r="G72" s="40">
        <f>+H72-(20%*H72)</f>
        <v>10400</v>
      </c>
      <c r="H72" s="40">
        <v>13000</v>
      </c>
      <c r="I72" s="31" t="s">
        <v>24</v>
      </c>
      <c r="J72" s="31" t="s">
        <v>28</v>
      </c>
      <c r="K72" s="31" t="s">
        <v>29</v>
      </c>
      <c r="L72" s="32" t="s">
        <v>30</v>
      </c>
      <c r="M72" s="27"/>
      <c r="N72" s="27"/>
      <c r="O72" s="27"/>
      <c r="P72" s="27"/>
      <c r="Q72" s="27"/>
      <c r="R72" s="27"/>
      <c r="S72" s="27"/>
    </row>
    <row r="73" spans="1:19" s="39" customFormat="1" ht="53.25" customHeight="1">
      <c r="A73" s="111" t="s">
        <v>98</v>
      </c>
      <c r="B73" s="36"/>
      <c r="C73" s="36" t="s">
        <v>99</v>
      </c>
      <c r="D73" s="133">
        <v>322</v>
      </c>
      <c r="E73" s="36" t="s">
        <v>100</v>
      </c>
      <c r="F73" s="117"/>
      <c r="G73" s="37">
        <f>+H73-(20%*H73)</f>
        <v>32000</v>
      </c>
      <c r="H73" s="37">
        <v>40000</v>
      </c>
      <c r="I73" s="124" t="s">
        <v>24</v>
      </c>
      <c r="J73" s="37" t="s">
        <v>28</v>
      </c>
      <c r="K73" s="124" t="s">
        <v>29</v>
      </c>
      <c r="L73" s="125" t="s">
        <v>30</v>
      </c>
      <c r="M73" s="38"/>
      <c r="N73" s="38"/>
      <c r="O73" s="38"/>
      <c r="P73" s="38"/>
      <c r="Q73" s="38"/>
      <c r="R73" s="38"/>
      <c r="S73" s="38"/>
    </row>
    <row r="74" spans="1:19" s="28" customFormat="1" ht="53.25" customHeight="1">
      <c r="A74" s="132"/>
      <c r="B74" s="31"/>
      <c r="C74" s="31" t="s">
        <v>99</v>
      </c>
      <c r="D74" s="134"/>
      <c r="E74" s="31" t="s">
        <v>100</v>
      </c>
      <c r="F74" s="135"/>
      <c r="G74" s="40">
        <f>+H74-(20%*H74)</f>
        <v>28000</v>
      </c>
      <c r="H74" s="40">
        <v>35000</v>
      </c>
      <c r="I74" s="124"/>
      <c r="J74" s="40" t="s">
        <v>28</v>
      </c>
      <c r="K74" s="124"/>
      <c r="L74" s="125"/>
      <c r="M74" s="27"/>
      <c r="N74" s="27"/>
      <c r="O74" s="27"/>
      <c r="P74" s="27"/>
      <c r="Q74" s="27"/>
      <c r="R74" s="27"/>
      <c r="S74" s="27"/>
    </row>
    <row r="75" spans="1:19" s="28" customFormat="1" ht="50.25" customHeight="1">
      <c r="A75" s="138"/>
      <c r="B75" s="53"/>
      <c r="C75" s="31" t="s">
        <v>99</v>
      </c>
      <c r="D75" s="139"/>
      <c r="E75" s="31" t="s">
        <v>101</v>
      </c>
      <c r="F75" s="140"/>
      <c r="G75" s="40">
        <f>+H75-(20%*H75)</f>
        <v>5600</v>
      </c>
      <c r="H75" s="40">
        <v>7000</v>
      </c>
      <c r="I75" s="124"/>
      <c r="J75" s="40" t="s">
        <v>28</v>
      </c>
      <c r="K75" s="124"/>
      <c r="L75" s="125"/>
      <c r="M75" s="27"/>
      <c r="N75" s="27"/>
      <c r="O75" s="27"/>
      <c r="P75" s="27"/>
      <c r="Q75" s="27"/>
      <c r="R75" s="27"/>
      <c r="S75" s="27"/>
    </row>
    <row r="76" spans="1:19" s="28" customFormat="1" ht="37.5" customHeight="1">
      <c r="A76" s="29" t="s">
        <v>102</v>
      </c>
      <c r="B76" s="127"/>
      <c r="C76" s="31"/>
      <c r="D76" s="42">
        <v>322</v>
      </c>
      <c r="E76" s="31" t="s">
        <v>103</v>
      </c>
      <c r="F76" s="31"/>
      <c r="G76" s="40">
        <f t="shared" si="0"/>
        <v>20000</v>
      </c>
      <c r="H76" s="40">
        <v>25000</v>
      </c>
      <c r="I76" s="31" t="s">
        <v>24</v>
      </c>
      <c r="J76" s="31" t="s">
        <v>28</v>
      </c>
      <c r="K76" s="31" t="s">
        <v>29</v>
      </c>
      <c r="L76" s="32" t="s">
        <v>30</v>
      </c>
      <c r="M76" s="27"/>
      <c r="N76" s="27"/>
      <c r="O76" s="27"/>
      <c r="P76" s="27"/>
      <c r="Q76" s="27"/>
      <c r="R76" s="27"/>
      <c r="S76" s="27"/>
    </row>
    <row r="77" spans="1:19" s="28" customFormat="1" ht="45.75" customHeight="1">
      <c r="A77" s="111" t="s">
        <v>104</v>
      </c>
      <c r="B77" s="127"/>
      <c r="C77" s="31" t="s">
        <v>99</v>
      </c>
      <c r="D77" s="133">
        <v>322</v>
      </c>
      <c r="E77" s="31" t="s">
        <v>105</v>
      </c>
      <c r="F77" s="100"/>
      <c r="G77" s="40">
        <f>+H77-(11.50442478%*H77)</f>
        <v>8849.5575219999992</v>
      </c>
      <c r="H77" s="40">
        <v>10000</v>
      </c>
      <c r="I77" s="124" t="s">
        <v>24</v>
      </c>
      <c r="J77" s="40" t="s">
        <v>28</v>
      </c>
      <c r="K77" s="124" t="s">
        <v>29</v>
      </c>
      <c r="L77" s="125" t="s">
        <v>30</v>
      </c>
      <c r="M77" s="27"/>
      <c r="N77" s="27"/>
      <c r="O77" s="27"/>
      <c r="P77" s="27"/>
      <c r="Q77" s="27"/>
      <c r="R77" s="27"/>
      <c r="S77" s="27"/>
    </row>
    <row r="78" spans="1:19" s="28" customFormat="1" ht="52.5" customHeight="1">
      <c r="A78" s="112"/>
      <c r="B78" s="31"/>
      <c r="C78" s="31" t="s">
        <v>82</v>
      </c>
      <c r="D78" s="144"/>
      <c r="E78" s="31" t="s">
        <v>106</v>
      </c>
      <c r="F78" s="141"/>
      <c r="G78" s="40">
        <f t="shared" si="0"/>
        <v>49600</v>
      </c>
      <c r="H78" s="40">
        <v>62000</v>
      </c>
      <c r="I78" s="124"/>
      <c r="J78" s="40" t="s">
        <v>28</v>
      </c>
      <c r="K78" s="124"/>
      <c r="L78" s="125"/>
      <c r="M78" s="27"/>
      <c r="N78" s="43"/>
      <c r="O78" s="27"/>
      <c r="P78" s="27"/>
      <c r="Q78" s="27"/>
      <c r="R78" s="27"/>
      <c r="S78" s="27"/>
    </row>
    <row r="79" spans="1:19" s="28" customFormat="1" ht="45.75" customHeight="1">
      <c r="A79" s="112"/>
      <c r="B79" s="31"/>
      <c r="C79" s="31" t="s">
        <v>99</v>
      </c>
      <c r="D79" s="115"/>
      <c r="E79" s="31" t="s">
        <v>107</v>
      </c>
      <c r="F79" s="100"/>
      <c r="G79" s="40">
        <f t="shared" si="0"/>
        <v>8000</v>
      </c>
      <c r="H79" s="40">
        <v>10000</v>
      </c>
      <c r="I79" s="124" t="s">
        <v>24</v>
      </c>
      <c r="J79" s="40" t="s">
        <v>28</v>
      </c>
      <c r="K79" s="124" t="s">
        <v>29</v>
      </c>
      <c r="L79" s="125" t="s">
        <v>30</v>
      </c>
      <c r="M79" s="27"/>
      <c r="N79" s="27"/>
      <c r="O79" s="27"/>
      <c r="P79" s="27"/>
      <c r="Q79" s="27"/>
      <c r="R79" s="27"/>
      <c r="S79" s="27"/>
    </row>
    <row r="80" spans="1:19" s="39" customFormat="1" ht="52.5" customHeight="1">
      <c r="A80" s="112"/>
      <c r="B80" s="36"/>
      <c r="C80" s="36" t="s">
        <v>82</v>
      </c>
      <c r="D80" s="115"/>
      <c r="E80" s="36" t="s">
        <v>108</v>
      </c>
      <c r="F80" s="100"/>
      <c r="G80" s="37">
        <f t="shared" si="0"/>
        <v>59520</v>
      </c>
      <c r="H80" s="37">
        <f>146400-H78-H77</f>
        <v>74400</v>
      </c>
      <c r="I80" s="124"/>
      <c r="J80" s="37" t="s">
        <v>28</v>
      </c>
      <c r="K80" s="124"/>
      <c r="L80" s="125"/>
      <c r="M80" s="50"/>
      <c r="N80" s="54"/>
      <c r="O80" s="38"/>
      <c r="P80" s="38"/>
      <c r="Q80" s="38"/>
      <c r="R80" s="38"/>
      <c r="S80" s="38"/>
    </row>
    <row r="81" spans="1:19" s="28" customFormat="1" ht="52.5" customHeight="1">
      <c r="A81" s="113"/>
      <c r="B81" s="31"/>
      <c r="C81" s="31" t="s">
        <v>82</v>
      </c>
      <c r="D81" s="116"/>
      <c r="E81" s="31" t="s">
        <v>108</v>
      </c>
      <c r="F81" s="141"/>
      <c r="G81" s="40">
        <f t="shared" si="0"/>
        <v>80000</v>
      </c>
      <c r="H81" s="40">
        <v>100000</v>
      </c>
      <c r="I81" s="124"/>
      <c r="J81" s="40" t="s">
        <v>28</v>
      </c>
      <c r="K81" s="124"/>
      <c r="L81" s="125"/>
      <c r="M81" s="51"/>
      <c r="N81" s="43"/>
      <c r="O81" s="27"/>
      <c r="P81" s="27"/>
      <c r="Q81" s="27"/>
      <c r="R81" s="27"/>
      <c r="S81" s="27"/>
    </row>
    <row r="82" spans="1:19" s="28" customFormat="1" ht="36" customHeight="1">
      <c r="A82" s="29" t="s">
        <v>109</v>
      </c>
      <c r="B82" s="41"/>
      <c r="C82" s="31" t="s">
        <v>110</v>
      </c>
      <c r="D82" s="42">
        <v>322</v>
      </c>
      <c r="E82" s="31" t="s">
        <v>110</v>
      </c>
      <c r="F82" s="31"/>
      <c r="G82" s="40">
        <f t="shared" si="0"/>
        <v>1600</v>
      </c>
      <c r="H82" s="40">
        <v>2000</v>
      </c>
      <c r="I82" s="31" t="s">
        <v>24</v>
      </c>
      <c r="J82" s="33"/>
      <c r="K82" s="33"/>
      <c r="L82" s="34"/>
      <c r="M82" s="27"/>
      <c r="N82" s="27"/>
      <c r="O82" s="27"/>
      <c r="P82" s="27"/>
      <c r="Q82" s="27"/>
      <c r="R82" s="27"/>
      <c r="S82" s="27"/>
    </row>
    <row r="83" spans="1:19" s="39" customFormat="1" ht="64.5" customHeight="1">
      <c r="A83" s="44" t="s">
        <v>111</v>
      </c>
      <c r="B83" s="55"/>
      <c r="C83" s="36" t="s">
        <v>112</v>
      </c>
      <c r="D83" s="45">
        <v>322</v>
      </c>
      <c r="E83" s="36" t="s">
        <v>113</v>
      </c>
      <c r="F83" s="36"/>
      <c r="G83" s="37">
        <f t="shared" si="0"/>
        <v>134400</v>
      </c>
      <c r="H83" s="37">
        <f>14000*12</f>
        <v>168000</v>
      </c>
      <c r="I83" s="36" t="s">
        <v>24</v>
      </c>
      <c r="J83" s="36" t="s">
        <v>28</v>
      </c>
      <c r="K83" s="36" t="s">
        <v>29</v>
      </c>
      <c r="L83" s="52" t="s">
        <v>30</v>
      </c>
      <c r="M83" s="38"/>
      <c r="N83" s="54"/>
      <c r="O83" s="38"/>
      <c r="P83" s="38"/>
      <c r="Q83" s="38"/>
      <c r="R83" s="38"/>
      <c r="S83" s="38"/>
    </row>
    <row r="84" spans="1:19" s="39" customFormat="1" ht="64.5" customHeight="1">
      <c r="A84" s="44" t="s">
        <v>114</v>
      </c>
      <c r="B84" s="55"/>
      <c r="C84" s="36" t="s">
        <v>112</v>
      </c>
      <c r="D84" s="45">
        <v>322</v>
      </c>
      <c r="E84" s="36" t="s">
        <v>115</v>
      </c>
      <c r="F84" s="36"/>
      <c r="G84" s="37">
        <f>+H84-(20%*H84)</f>
        <v>144000</v>
      </c>
      <c r="H84" s="37">
        <f>15000*12</f>
        <v>180000</v>
      </c>
      <c r="I84" s="36" t="s">
        <v>116</v>
      </c>
      <c r="J84" s="36" t="s">
        <v>28</v>
      </c>
      <c r="K84" s="36" t="s">
        <v>29</v>
      </c>
      <c r="L84" s="52" t="s">
        <v>30</v>
      </c>
      <c r="M84" s="38"/>
      <c r="N84" s="38"/>
      <c r="O84" s="38"/>
      <c r="P84" s="38"/>
      <c r="Q84" s="38"/>
      <c r="R84" s="38"/>
      <c r="S84" s="38"/>
    </row>
    <row r="85" spans="1:19" s="28" customFormat="1" ht="64.5" customHeight="1">
      <c r="A85" s="29" t="s">
        <v>117</v>
      </c>
      <c r="B85" s="41"/>
      <c r="C85" s="31" t="s">
        <v>112</v>
      </c>
      <c r="D85" s="42">
        <v>322</v>
      </c>
      <c r="E85" s="31" t="s">
        <v>113</v>
      </c>
      <c r="F85" s="31"/>
      <c r="G85" s="40">
        <f t="shared" ref="G85" si="1">+H85-(20%*H85)</f>
        <v>147200</v>
      </c>
      <c r="H85" s="40">
        <v>184000</v>
      </c>
      <c r="I85" s="31" t="s">
        <v>24</v>
      </c>
      <c r="J85" s="31" t="s">
        <v>28</v>
      </c>
      <c r="K85" s="31" t="s">
        <v>29</v>
      </c>
      <c r="L85" s="32" t="s">
        <v>30</v>
      </c>
      <c r="M85" s="27"/>
      <c r="N85" s="43"/>
      <c r="O85" s="27"/>
      <c r="P85" s="27"/>
      <c r="Q85" s="27"/>
      <c r="R85" s="27"/>
      <c r="S85" s="27"/>
    </row>
    <row r="86" spans="1:19" s="28" customFormat="1" ht="64.5" customHeight="1">
      <c r="A86" s="29" t="s">
        <v>118</v>
      </c>
      <c r="B86" s="41"/>
      <c r="C86" s="31" t="s">
        <v>112</v>
      </c>
      <c r="D86" s="42">
        <v>322</v>
      </c>
      <c r="E86" s="31" t="s">
        <v>115</v>
      </c>
      <c r="F86" s="31"/>
      <c r="G86" s="40">
        <f>+H86-(20%*H86)</f>
        <v>161600</v>
      </c>
      <c r="H86" s="40">
        <v>202000</v>
      </c>
      <c r="I86" s="31" t="s">
        <v>116</v>
      </c>
      <c r="J86" s="31" t="s">
        <v>28</v>
      </c>
      <c r="K86" s="31" t="s">
        <v>29</v>
      </c>
      <c r="L86" s="32" t="s">
        <v>30</v>
      </c>
      <c r="M86" s="27"/>
      <c r="N86" s="27"/>
      <c r="O86" s="27"/>
      <c r="P86" s="27"/>
      <c r="Q86" s="27"/>
      <c r="R86" s="27"/>
      <c r="S86" s="27"/>
    </row>
    <row r="87" spans="1:19" s="39" customFormat="1" ht="74.25" customHeight="1">
      <c r="A87" s="44" t="s">
        <v>119</v>
      </c>
      <c r="B87" s="55"/>
      <c r="C87" s="36" t="s">
        <v>120</v>
      </c>
      <c r="D87" s="45">
        <v>322</v>
      </c>
      <c r="E87" s="36" t="s">
        <v>121</v>
      </c>
      <c r="F87" s="36" t="s">
        <v>122</v>
      </c>
      <c r="G87" s="37">
        <f t="shared" si="0"/>
        <v>496000</v>
      </c>
      <c r="H87" s="37">
        <f>616000+4000</f>
        <v>620000</v>
      </c>
      <c r="I87" s="37" t="s">
        <v>74</v>
      </c>
      <c r="J87" s="36" t="s">
        <v>28</v>
      </c>
      <c r="K87" s="37" t="s">
        <v>29</v>
      </c>
      <c r="L87" s="46" t="s">
        <v>123</v>
      </c>
      <c r="M87" s="38"/>
      <c r="N87" s="38"/>
      <c r="O87" s="38"/>
      <c r="P87" s="38"/>
      <c r="Q87" s="38"/>
      <c r="R87" s="38"/>
      <c r="S87" s="38"/>
    </row>
    <row r="88" spans="1:19" s="28" customFormat="1" ht="74.25" customHeight="1">
      <c r="A88" s="29" t="s">
        <v>124</v>
      </c>
      <c r="B88" s="41"/>
      <c r="C88" s="31" t="s">
        <v>120</v>
      </c>
      <c r="D88" s="42">
        <v>322</v>
      </c>
      <c r="E88" s="31" t="s">
        <v>121</v>
      </c>
      <c r="F88" s="31" t="s">
        <v>122</v>
      </c>
      <c r="G88" s="40">
        <f t="shared" si="0"/>
        <v>440000</v>
      </c>
      <c r="H88" s="40">
        <v>550000</v>
      </c>
      <c r="I88" s="40" t="s">
        <v>74</v>
      </c>
      <c r="J88" s="31" t="s">
        <v>28</v>
      </c>
      <c r="K88" s="40" t="s">
        <v>29</v>
      </c>
      <c r="L88" s="47" t="s">
        <v>123</v>
      </c>
      <c r="M88" s="27"/>
      <c r="N88" s="27"/>
      <c r="O88" s="27"/>
      <c r="P88" s="27"/>
      <c r="Q88" s="27"/>
      <c r="R88" s="27"/>
      <c r="S88" s="27"/>
    </row>
    <row r="89" spans="1:19" s="57" customFormat="1" ht="57" customHeight="1">
      <c r="A89" s="29" t="s">
        <v>125</v>
      </c>
      <c r="B89" s="41"/>
      <c r="C89" s="31" t="s">
        <v>126</v>
      </c>
      <c r="D89" s="42">
        <v>322</v>
      </c>
      <c r="E89" s="31" t="s">
        <v>126</v>
      </c>
      <c r="F89" s="31"/>
      <c r="G89" s="40">
        <f t="shared" si="0"/>
        <v>28000</v>
      </c>
      <c r="H89" s="40">
        <v>35000</v>
      </c>
      <c r="I89" s="31" t="s">
        <v>24</v>
      </c>
      <c r="J89" s="33"/>
      <c r="K89" s="33"/>
      <c r="L89" s="34"/>
      <c r="M89" s="56"/>
      <c r="N89" s="56"/>
      <c r="O89" s="56"/>
      <c r="P89" s="56"/>
      <c r="Q89" s="56"/>
      <c r="R89" s="56"/>
      <c r="S89" s="56"/>
    </row>
    <row r="90" spans="1:19" s="39" customFormat="1" ht="74.25" customHeight="1">
      <c r="A90" s="44" t="s">
        <v>127</v>
      </c>
      <c r="B90" s="35"/>
      <c r="C90" s="36" t="s">
        <v>128</v>
      </c>
      <c r="D90" s="45">
        <v>322</v>
      </c>
      <c r="E90" s="36" t="s">
        <v>129</v>
      </c>
      <c r="F90" s="36"/>
      <c r="G90" s="37">
        <f t="shared" si="0"/>
        <v>9600</v>
      </c>
      <c r="H90" s="37">
        <v>12000</v>
      </c>
      <c r="I90" s="36" t="s">
        <v>24</v>
      </c>
      <c r="J90" s="58"/>
      <c r="K90" s="58"/>
      <c r="L90" s="59"/>
      <c r="M90" s="38"/>
      <c r="N90" s="38"/>
      <c r="O90" s="38"/>
      <c r="P90" s="38"/>
      <c r="Q90" s="38"/>
      <c r="R90" s="38"/>
      <c r="S90" s="38"/>
    </row>
    <row r="91" spans="1:19" s="28" customFormat="1" ht="74.25" customHeight="1">
      <c r="A91" s="29" t="s">
        <v>130</v>
      </c>
      <c r="B91" s="30"/>
      <c r="C91" s="31" t="s">
        <v>128</v>
      </c>
      <c r="D91" s="42">
        <v>322</v>
      </c>
      <c r="E91" s="31" t="s">
        <v>129</v>
      </c>
      <c r="F91" s="31"/>
      <c r="G91" s="40">
        <f t="shared" si="0"/>
        <v>1600</v>
      </c>
      <c r="H91" s="40">
        <v>2000</v>
      </c>
      <c r="I91" s="31" t="s">
        <v>24</v>
      </c>
      <c r="J91" s="33"/>
      <c r="K91" s="33"/>
      <c r="L91" s="34"/>
      <c r="M91" s="27"/>
      <c r="N91" s="27"/>
      <c r="O91" s="27"/>
      <c r="P91" s="27"/>
      <c r="Q91" s="27"/>
      <c r="R91" s="27"/>
      <c r="S91" s="27"/>
    </row>
    <row r="92" spans="1:19" s="39" customFormat="1" ht="59.25" customHeight="1">
      <c r="A92" s="44" t="s">
        <v>131</v>
      </c>
      <c r="B92" s="35"/>
      <c r="C92" s="36" t="s">
        <v>132</v>
      </c>
      <c r="D92" s="45">
        <v>322</v>
      </c>
      <c r="E92" s="36" t="s">
        <v>133</v>
      </c>
      <c r="F92" s="36"/>
      <c r="G92" s="37">
        <f t="shared" si="0"/>
        <v>4000</v>
      </c>
      <c r="H92" s="37">
        <v>5000</v>
      </c>
      <c r="I92" s="36" t="s">
        <v>24</v>
      </c>
      <c r="J92" s="58"/>
      <c r="K92" s="58"/>
      <c r="L92" s="59"/>
      <c r="M92" s="38"/>
      <c r="N92" s="38"/>
      <c r="O92" s="38"/>
      <c r="P92" s="38"/>
      <c r="Q92" s="38"/>
      <c r="R92" s="38"/>
      <c r="S92" s="38"/>
    </row>
    <row r="93" spans="1:19" s="28" customFormat="1" ht="59.25" customHeight="1">
      <c r="A93" s="29" t="s">
        <v>134</v>
      </c>
      <c r="B93" s="30"/>
      <c r="C93" s="31" t="s">
        <v>132</v>
      </c>
      <c r="D93" s="42">
        <v>322</v>
      </c>
      <c r="E93" s="31" t="s">
        <v>133</v>
      </c>
      <c r="F93" s="31"/>
      <c r="G93" s="40">
        <f t="shared" si="0"/>
        <v>13600</v>
      </c>
      <c r="H93" s="40">
        <v>17000</v>
      </c>
      <c r="I93" s="31" t="s">
        <v>24</v>
      </c>
      <c r="J93" s="33"/>
      <c r="K93" s="33"/>
      <c r="L93" s="34"/>
      <c r="M93" s="27"/>
      <c r="N93" s="27"/>
      <c r="O93" s="27"/>
      <c r="P93" s="27"/>
      <c r="Q93" s="27"/>
      <c r="R93" s="27"/>
      <c r="S93" s="27"/>
    </row>
    <row r="94" spans="1:19" s="28" customFormat="1" ht="85.5" customHeight="1">
      <c r="A94" s="29" t="s">
        <v>135</v>
      </c>
      <c r="B94" s="30"/>
      <c r="C94" s="31" t="s">
        <v>132</v>
      </c>
      <c r="D94" s="42">
        <v>322</v>
      </c>
      <c r="E94" s="31" t="s">
        <v>136</v>
      </c>
      <c r="F94" s="31"/>
      <c r="G94" s="40">
        <f t="shared" si="0"/>
        <v>10185.6</v>
      </c>
      <c r="H94" s="40">
        <v>12732</v>
      </c>
      <c r="I94" s="31" t="s">
        <v>24</v>
      </c>
      <c r="J94" s="33"/>
      <c r="K94" s="33"/>
      <c r="L94" s="34"/>
      <c r="M94" s="27"/>
      <c r="N94" s="27"/>
      <c r="O94" s="27"/>
      <c r="P94" s="27"/>
      <c r="Q94" s="27"/>
      <c r="R94" s="27"/>
      <c r="S94" s="27"/>
    </row>
    <row r="95" spans="1:19" s="39" customFormat="1" ht="75.75" customHeight="1">
      <c r="A95" s="29" t="s">
        <v>137</v>
      </c>
      <c r="B95" s="35"/>
      <c r="C95" s="36" t="s">
        <v>138</v>
      </c>
      <c r="D95" s="45">
        <v>322</v>
      </c>
      <c r="E95" s="36" t="s">
        <v>139</v>
      </c>
      <c r="F95" s="36"/>
      <c r="G95" s="37">
        <f t="shared" si="0"/>
        <v>40000</v>
      </c>
      <c r="H95" s="37">
        <f>45*100+90*100+65*100+100*100+50*100+100*25+100*30+100*50+100*45</f>
        <v>50000</v>
      </c>
      <c r="I95" s="36" t="s">
        <v>24</v>
      </c>
      <c r="J95" s="58"/>
      <c r="K95" s="58"/>
      <c r="L95" s="59"/>
      <c r="M95" s="60">
        <f>50000-28000</f>
        <v>22000</v>
      </c>
      <c r="N95" s="38"/>
      <c r="O95" s="38"/>
      <c r="P95" s="38"/>
      <c r="Q95" s="38"/>
      <c r="R95" s="38"/>
      <c r="S95" s="38"/>
    </row>
    <row r="96" spans="1:19" s="28" customFormat="1" ht="75.75" customHeight="1">
      <c r="A96" s="29" t="s">
        <v>140</v>
      </c>
      <c r="B96" s="30"/>
      <c r="C96" s="31" t="s">
        <v>138</v>
      </c>
      <c r="D96" s="42">
        <v>322</v>
      </c>
      <c r="E96" s="31" t="s">
        <v>141</v>
      </c>
      <c r="F96" s="31"/>
      <c r="G96" s="40">
        <f t="shared" si="0"/>
        <v>19920</v>
      </c>
      <c r="H96" s="40">
        <v>24900</v>
      </c>
      <c r="I96" s="31" t="s">
        <v>24</v>
      </c>
      <c r="J96" s="33"/>
      <c r="K96" s="33"/>
      <c r="L96" s="34"/>
      <c r="M96" s="61">
        <f>50000-28000</f>
        <v>22000</v>
      </c>
      <c r="N96" s="27"/>
      <c r="O96" s="27"/>
      <c r="P96" s="27"/>
      <c r="Q96" s="27"/>
      <c r="R96" s="27"/>
      <c r="S96" s="27"/>
    </row>
    <row r="97" spans="1:19" s="28" customFormat="1" ht="75.75" customHeight="1">
      <c r="A97" s="29" t="s">
        <v>142</v>
      </c>
      <c r="B97" s="30"/>
      <c r="C97" s="31" t="s">
        <v>138</v>
      </c>
      <c r="D97" s="42">
        <v>322</v>
      </c>
      <c r="E97" s="31" t="s">
        <v>143</v>
      </c>
      <c r="F97" s="31"/>
      <c r="G97" s="40">
        <f t="shared" si="0"/>
        <v>8000</v>
      </c>
      <c r="H97" s="40">
        <v>10000</v>
      </c>
      <c r="I97" s="31" t="s">
        <v>24</v>
      </c>
      <c r="J97" s="33"/>
      <c r="K97" s="33"/>
      <c r="L97" s="34"/>
      <c r="M97" s="61">
        <f>50000-28000</f>
        <v>22000</v>
      </c>
      <c r="N97" s="27"/>
      <c r="O97" s="27"/>
      <c r="P97" s="27"/>
      <c r="Q97" s="27"/>
      <c r="R97" s="27"/>
      <c r="S97" s="27"/>
    </row>
    <row r="98" spans="1:19" s="39" customFormat="1" ht="75.75" customHeight="1">
      <c r="A98" s="29" t="s">
        <v>144</v>
      </c>
      <c r="B98" s="35"/>
      <c r="C98" s="36" t="s">
        <v>138</v>
      </c>
      <c r="D98" s="45">
        <v>322</v>
      </c>
      <c r="E98" s="36" t="s">
        <v>145</v>
      </c>
      <c r="F98" s="36"/>
      <c r="G98" s="37">
        <f t="shared" si="0"/>
        <v>9600</v>
      </c>
      <c r="H98" s="37">
        <f>60*200</f>
        <v>12000</v>
      </c>
      <c r="I98" s="36" t="s">
        <v>24</v>
      </c>
      <c r="J98" s="58"/>
      <c r="K98" s="58"/>
      <c r="L98" s="59"/>
      <c r="M98" s="38"/>
      <c r="N98" s="38"/>
      <c r="O98" s="38"/>
      <c r="P98" s="38"/>
      <c r="Q98" s="38"/>
      <c r="R98" s="38"/>
      <c r="S98" s="38"/>
    </row>
    <row r="99" spans="1:19" s="28" customFormat="1" ht="75.75" customHeight="1">
      <c r="A99" s="29" t="s">
        <v>146</v>
      </c>
      <c r="B99" s="30"/>
      <c r="C99" s="31" t="s">
        <v>138</v>
      </c>
      <c r="D99" s="42">
        <v>322</v>
      </c>
      <c r="E99" s="31" t="s">
        <v>147</v>
      </c>
      <c r="F99" s="31"/>
      <c r="G99" s="40">
        <f t="shared" si="0"/>
        <v>1800</v>
      </c>
      <c r="H99" s="40">
        <v>2250</v>
      </c>
      <c r="I99" s="31" t="s">
        <v>24</v>
      </c>
      <c r="J99" s="33"/>
      <c r="K99" s="33"/>
      <c r="L99" s="34"/>
      <c r="M99" s="62">
        <f>20000+18888-2250-24900-5738</f>
        <v>6000</v>
      </c>
      <c r="N99" s="27"/>
      <c r="O99" s="27"/>
      <c r="P99" s="27"/>
      <c r="Q99" s="27"/>
      <c r="R99" s="27"/>
      <c r="S99" s="27"/>
    </row>
    <row r="100" spans="1:19" s="28" customFormat="1" ht="75.75" customHeight="1">
      <c r="A100" s="29" t="s">
        <v>148</v>
      </c>
      <c r="B100" s="30"/>
      <c r="C100" s="31" t="s">
        <v>138</v>
      </c>
      <c r="D100" s="42">
        <v>322</v>
      </c>
      <c r="E100" s="31" t="s">
        <v>149</v>
      </c>
      <c r="F100" s="31"/>
      <c r="G100" s="40">
        <f t="shared" si="0"/>
        <v>19920</v>
      </c>
      <c r="H100" s="40">
        <v>24900</v>
      </c>
      <c r="I100" s="31" t="s">
        <v>24</v>
      </c>
      <c r="J100" s="33"/>
      <c r="K100" s="33"/>
      <c r="L100" s="34"/>
      <c r="M100" s="27"/>
      <c r="N100" s="27"/>
      <c r="O100" s="27"/>
      <c r="P100" s="27"/>
      <c r="Q100" s="27"/>
      <c r="R100" s="27"/>
      <c r="S100" s="27"/>
    </row>
    <row r="101" spans="1:19" s="39" customFormat="1" ht="75.75" customHeight="1">
      <c r="A101" s="29" t="s">
        <v>150</v>
      </c>
      <c r="B101" s="35"/>
      <c r="C101" s="36" t="s">
        <v>138</v>
      </c>
      <c r="D101" s="45">
        <v>322</v>
      </c>
      <c r="E101" s="36" t="s">
        <v>151</v>
      </c>
      <c r="F101" s="36"/>
      <c r="G101" s="37">
        <f>+H101-(20%*H101)</f>
        <v>4800</v>
      </c>
      <c r="H101" s="37">
        <v>6000</v>
      </c>
      <c r="I101" s="36" t="s">
        <v>24</v>
      </c>
      <c r="J101" s="58"/>
      <c r="K101" s="58"/>
      <c r="L101" s="59"/>
      <c r="M101" s="38"/>
      <c r="N101" s="38"/>
      <c r="O101" s="38"/>
      <c r="P101" s="38"/>
      <c r="Q101" s="38"/>
      <c r="R101" s="38"/>
      <c r="S101" s="38"/>
    </row>
    <row r="102" spans="1:19" s="28" customFormat="1" ht="75.75" customHeight="1">
      <c r="A102" s="29" t="s">
        <v>152</v>
      </c>
      <c r="B102" s="30"/>
      <c r="C102" s="31" t="s">
        <v>138</v>
      </c>
      <c r="D102" s="42">
        <v>322</v>
      </c>
      <c r="E102" s="31" t="s">
        <v>153</v>
      </c>
      <c r="F102" s="31"/>
      <c r="G102" s="40">
        <f>+H102-(20%*H102)</f>
        <v>11200</v>
      </c>
      <c r="H102" s="40">
        <v>14000</v>
      </c>
      <c r="I102" s="31" t="s">
        <v>24</v>
      </c>
      <c r="J102" s="33"/>
      <c r="K102" s="33"/>
      <c r="L102" s="34"/>
      <c r="M102" s="27"/>
      <c r="N102" s="27"/>
      <c r="O102" s="27"/>
      <c r="P102" s="27"/>
      <c r="Q102" s="27"/>
      <c r="R102" s="27"/>
      <c r="S102" s="27"/>
    </row>
    <row r="103" spans="1:19" s="28" customFormat="1" ht="75.75" customHeight="1">
      <c r="A103" s="29" t="s">
        <v>154</v>
      </c>
      <c r="B103" s="30"/>
      <c r="C103" s="31" t="s">
        <v>138</v>
      </c>
      <c r="D103" s="42">
        <v>322</v>
      </c>
      <c r="E103" s="31" t="s">
        <v>155</v>
      </c>
      <c r="F103" s="31"/>
      <c r="G103" s="40">
        <f t="shared" ref="G103:G104" si="2">+H103-(20%*H103)</f>
        <v>14400</v>
      </c>
      <c r="H103" s="40">
        <v>18000</v>
      </c>
      <c r="I103" s="31" t="s">
        <v>24</v>
      </c>
      <c r="J103" s="33"/>
      <c r="K103" s="33"/>
      <c r="L103" s="34"/>
      <c r="M103" s="142"/>
      <c r="N103" s="143"/>
      <c r="O103" s="27"/>
      <c r="P103" s="27"/>
      <c r="Q103" s="27"/>
      <c r="R103" s="27"/>
      <c r="S103" s="27"/>
    </row>
    <row r="104" spans="1:19" s="28" customFormat="1" ht="75.75" customHeight="1">
      <c r="A104" s="29" t="s">
        <v>156</v>
      </c>
      <c r="B104" s="30"/>
      <c r="C104" s="31" t="s">
        <v>138</v>
      </c>
      <c r="D104" s="42">
        <v>322</v>
      </c>
      <c r="E104" s="31" t="s">
        <v>157</v>
      </c>
      <c r="F104" s="31"/>
      <c r="G104" s="40">
        <f t="shared" si="2"/>
        <v>19200</v>
      </c>
      <c r="H104" s="40">
        <v>24000</v>
      </c>
      <c r="I104" s="31" t="s">
        <v>24</v>
      </c>
      <c r="J104" s="33"/>
      <c r="K104" s="33"/>
      <c r="L104" s="34"/>
      <c r="M104" s="142"/>
      <c r="N104" s="143"/>
      <c r="O104" s="27"/>
      <c r="P104" s="27"/>
      <c r="Q104" s="27"/>
      <c r="R104" s="27"/>
      <c r="S104" s="27"/>
    </row>
    <row r="105" spans="1:19" s="28" customFormat="1" ht="75.75" customHeight="1">
      <c r="A105" s="29" t="s">
        <v>158</v>
      </c>
      <c r="B105" s="30"/>
      <c r="C105" s="31" t="s">
        <v>138</v>
      </c>
      <c r="D105" s="42">
        <v>322</v>
      </c>
      <c r="E105" s="31" t="s">
        <v>159</v>
      </c>
      <c r="F105" s="31"/>
      <c r="G105" s="40">
        <f t="shared" si="0"/>
        <v>8000</v>
      </c>
      <c r="H105" s="40">
        <v>10000</v>
      </c>
      <c r="I105" s="31" t="s">
        <v>24</v>
      </c>
      <c r="J105" s="33"/>
      <c r="K105" s="33"/>
      <c r="L105" s="34"/>
      <c r="M105" s="51"/>
      <c r="N105" s="27"/>
      <c r="O105" s="27"/>
      <c r="P105" s="27"/>
      <c r="Q105" s="27"/>
      <c r="R105" s="27"/>
      <c r="S105" s="27"/>
    </row>
    <row r="106" spans="1:19" s="28" customFormat="1" ht="75.75" customHeight="1">
      <c r="A106" s="29" t="s">
        <v>160</v>
      </c>
      <c r="B106" s="30"/>
      <c r="C106" s="31" t="s">
        <v>138</v>
      </c>
      <c r="D106" s="42">
        <v>322</v>
      </c>
      <c r="E106" s="31" t="s">
        <v>161</v>
      </c>
      <c r="F106" s="31"/>
      <c r="G106" s="40">
        <f t="shared" si="0"/>
        <v>1040</v>
      </c>
      <c r="H106" s="40">
        <v>1300</v>
      </c>
      <c r="I106" s="31" t="s">
        <v>24</v>
      </c>
      <c r="J106" s="33"/>
      <c r="K106" s="33"/>
      <c r="L106" s="34"/>
      <c r="M106" s="142"/>
      <c r="N106" s="143"/>
      <c r="O106" s="27"/>
      <c r="P106" s="27"/>
      <c r="Q106" s="27"/>
      <c r="R106" s="27"/>
      <c r="S106" s="27"/>
    </row>
    <row r="107" spans="1:19" s="39" customFormat="1" ht="75.75" customHeight="1">
      <c r="A107" s="29" t="s">
        <v>162</v>
      </c>
      <c r="B107" s="35"/>
      <c r="C107" s="36" t="s">
        <v>138</v>
      </c>
      <c r="D107" s="45">
        <v>322</v>
      </c>
      <c r="E107" s="36" t="s">
        <v>163</v>
      </c>
      <c r="F107" s="36"/>
      <c r="G107" s="37">
        <f t="shared" si="0"/>
        <v>15280</v>
      </c>
      <c r="H107" s="37">
        <f>60*200+600+2000+500+4000</f>
        <v>19100</v>
      </c>
      <c r="I107" s="36" t="s">
        <v>24</v>
      </c>
      <c r="J107" s="58"/>
      <c r="K107" s="58"/>
      <c r="L107" s="59"/>
      <c r="M107" s="147"/>
      <c r="N107" s="148"/>
      <c r="O107" s="38"/>
      <c r="P107" s="38"/>
      <c r="Q107" s="38"/>
      <c r="R107" s="38"/>
      <c r="S107" s="38"/>
    </row>
    <row r="108" spans="1:19" s="28" customFormat="1" ht="75.75" customHeight="1">
      <c r="A108" s="29" t="s">
        <v>164</v>
      </c>
      <c r="B108" s="30"/>
      <c r="C108" s="31" t="s">
        <v>138</v>
      </c>
      <c r="D108" s="42">
        <v>322</v>
      </c>
      <c r="E108" s="31" t="s">
        <v>163</v>
      </c>
      <c r="F108" s="31"/>
      <c r="G108" s="40">
        <f t="shared" si="0"/>
        <v>19950.400000000001</v>
      </c>
      <c r="H108" s="40">
        <f>60*200+600+2000+500+4000+5838</f>
        <v>24938</v>
      </c>
      <c r="I108" s="31" t="s">
        <v>24</v>
      </c>
      <c r="J108" s="33"/>
      <c r="K108" s="33"/>
      <c r="L108" s="34"/>
      <c r="M108" s="142"/>
      <c r="N108" s="143"/>
      <c r="O108" s="27"/>
      <c r="P108" s="27"/>
      <c r="Q108" s="27"/>
      <c r="R108" s="27"/>
      <c r="S108" s="27"/>
    </row>
    <row r="109" spans="1:19" s="28" customFormat="1" ht="72" customHeight="1">
      <c r="A109" s="29" t="s">
        <v>165</v>
      </c>
      <c r="B109" s="41"/>
      <c r="C109" s="31" t="s">
        <v>166</v>
      </c>
      <c r="D109" s="42">
        <v>322</v>
      </c>
      <c r="E109" s="31" t="s">
        <v>167</v>
      </c>
      <c r="F109" s="31"/>
      <c r="G109" s="40">
        <f t="shared" si="0"/>
        <v>15200</v>
      </c>
      <c r="H109" s="40">
        <v>19000</v>
      </c>
      <c r="I109" s="31" t="s">
        <v>24</v>
      </c>
      <c r="J109" s="33"/>
      <c r="K109" s="33"/>
      <c r="L109" s="34"/>
      <c r="M109" s="27"/>
      <c r="N109" s="27"/>
      <c r="O109" s="27"/>
      <c r="P109" s="27"/>
      <c r="Q109" s="27"/>
      <c r="R109" s="27"/>
      <c r="S109" s="27"/>
    </row>
    <row r="110" spans="1:19" s="28" customFormat="1" ht="72" customHeight="1">
      <c r="A110" s="29" t="s">
        <v>168</v>
      </c>
      <c r="B110" s="41"/>
      <c r="C110" s="31" t="s">
        <v>166</v>
      </c>
      <c r="D110" s="42">
        <v>322</v>
      </c>
      <c r="E110" s="31" t="s">
        <v>169</v>
      </c>
      <c r="F110" s="31"/>
      <c r="G110" s="40">
        <f t="shared" si="0"/>
        <v>12800</v>
      </c>
      <c r="H110" s="40">
        <v>16000</v>
      </c>
      <c r="I110" s="31" t="s">
        <v>24</v>
      </c>
      <c r="J110" s="33"/>
      <c r="K110" s="33"/>
      <c r="L110" s="34"/>
      <c r="M110" s="27"/>
      <c r="N110" s="27"/>
      <c r="O110" s="27"/>
      <c r="P110" s="27"/>
      <c r="Q110" s="27"/>
      <c r="R110" s="27"/>
      <c r="S110" s="27"/>
    </row>
    <row r="111" spans="1:19" s="28" customFormat="1" ht="42" customHeight="1">
      <c r="A111" s="29" t="s">
        <v>170</v>
      </c>
      <c r="B111" s="30"/>
      <c r="C111" s="31" t="s">
        <v>171</v>
      </c>
      <c r="D111" s="42">
        <v>323</v>
      </c>
      <c r="E111" s="31" t="s">
        <v>171</v>
      </c>
      <c r="F111" s="31"/>
      <c r="G111" s="40">
        <f t="shared" si="0"/>
        <v>40000</v>
      </c>
      <c r="H111" s="40">
        <v>50000</v>
      </c>
      <c r="I111" s="31" t="s">
        <v>24</v>
      </c>
      <c r="J111" s="33"/>
      <c r="K111" s="33"/>
      <c r="L111" s="34"/>
      <c r="M111" s="27"/>
      <c r="N111" s="27"/>
      <c r="O111" s="27"/>
      <c r="P111" s="27"/>
      <c r="Q111" s="27"/>
      <c r="R111" s="27"/>
      <c r="S111" s="27"/>
    </row>
    <row r="112" spans="1:19" s="28" customFormat="1" ht="54.75" customHeight="1">
      <c r="A112" s="29" t="s">
        <v>172</v>
      </c>
      <c r="B112" s="30"/>
      <c r="C112" s="31" t="s">
        <v>173</v>
      </c>
      <c r="D112" s="42">
        <v>323</v>
      </c>
      <c r="E112" s="31" t="s">
        <v>173</v>
      </c>
      <c r="F112" s="31"/>
      <c r="G112" s="40">
        <f t="shared" si="0"/>
        <v>2720</v>
      </c>
      <c r="H112" s="40">
        <v>3400</v>
      </c>
      <c r="I112" s="31" t="s">
        <v>24</v>
      </c>
      <c r="J112" s="33"/>
      <c r="K112" s="33"/>
      <c r="L112" s="34"/>
      <c r="M112" s="27"/>
      <c r="N112" s="27"/>
      <c r="O112" s="27"/>
      <c r="P112" s="27"/>
      <c r="Q112" s="27"/>
      <c r="R112" s="27"/>
      <c r="S112" s="27"/>
    </row>
    <row r="113" spans="1:19" s="28" customFormat="1" ht="55.5" customHeight="1">
      <c r="A113" s="29" t="s">
        <v>174</v>
      </c>
      <c r="B113" s="30"/>
      <c r="C113" s="31" t="s">
        <v>175</v>
      </c>
      <c r="D113" s="42">
        <v>323</v>
      </c>
      <c r="E113" s="31" t="s">
        <v>175</v>
      </c>
      <c r="F113" s="31"/>
      <c r="G113" s="40">
        <f t="shared" si="0"/>
        <v>4000</v>
      </c>
      <c r="H113" s="40">
        <v>5000</v>
      </c>
      <c r="I113" s="31" t="s">
        <v>24</v>
      </c>
      <c r="J113" s="33"/>
      <c r="K113" s="33"/>
      <c r="L113" s="34"/>
      <c r="M113" s="27"/>
      <c r="N113" s="27"/>
      <c r="O113" s="27"/>
      <c r="P113" s="27"/>
      <c r="Q113" s="27"/>
      <c r="R113" s="27"/>
      <c r="S113" s="27"/>
    </row>
    <row r="114" spans="1:19" s="28" customFormat="1" ht="57.75" customHeight="1">
      <c r="A114" s="29" t="s">
        <v>176</v>
      </c>
      <c r="B114" s="30"/>
      <c r="C114" s="31" t="s">
        <v>177</v>
      </c>
      <c r="D114" s="42">
        <v>323</v>
      </c>
      <c r="E114" s="31" t="s">
        <v>177</v>
      </c>
      <c r="F114" s="31"/>
      <c r="G114" s="40">
        <f t="shared" si="0"/>
        <v>2240</v>
      </c>
      <c r="H114" s="40">
        <v>2800</v>
      </c>
      <c r="I114" s="31" t="s">
        <v>24</v>
      </c>
      <c r="J114" s="33"/>
      <c r="K114" s="33"/>
      <c r="L114" s="34"/>
      <c r="M114" s="27"/>
      <c r="N114" s="27"/>
      <c r="O114" s="27"/>
      <c r="P114" s="27"/>
      <c r="Q114" s="27"/>
      <c r="R114" s="27"/>
      <c r="S114" s="27"/>
    </row>
    <row r="115" spans="1:19" s="39" customFormat="1" ht="103.5" customHeight="1">
      <c r="A115" s="29" t="s">
        <v>178</v>
      </c>
      <c r="B115" s="35"/>
      <c r="C115" s="36" t="s">
        <v>179</v>
      </c>
      <c r="D115" s="45">
        <v>323</v>
      </c>
      <c r="E115" s="36" t="s">
        <v>180</v>
      </c>
      <c r="F115" s="36"/>
      <c r="G115" s="37">
        <f t="shared" si="0"/>
        <v>36000</v>
      </c>
      <c r="H115" s="37">
        <v>45000</v>
      </c>
      <c r="I115" s="36" t="s">
        <v>24</v>
      </c>
      <c r="J115" s="58"/>
      <c r="K115" s="58"/>
      <c r="L115" s="59"/>
      <c r="M115" s="38"/>
      <c r="N115" s="38"/>
      <c r="O115" s="38"/>
      <c r="P115" s="38"/>
      <c r="Q115" s="38"/>
      <c r="R115" s="38"/>
      <c r="S115" s="38"/>
    </row>
    <row r="116" spans="1:19" s="28" customFormat="1" ht="103.5" customHeight="1">
      <c r="A116" s="29" t="s">
        <v>181</v>
      </c>
      <c r="B116" s="30"/>
      <c r="C116" s="31" t="s">
        <v>179</v>
      </c>
      <c r="D116" s="42">
        <v>323</v>
      </c>
      <c r="E116" s="31" t="s">
        <v>180</v>
      </c>
      <c r="F116" s="31"/>
      <c r="G116" s="40">
        <f t="shared" si="0"/>
        <v>44000</v>
      </c>
      <c r="H116" s="40">
        <v>55000</v>
      </c>
      <c r="I116" s="31" t="s">
        <v>24</v>
      </c>
      <c r="J116" s="33"/>
      <c r="K116" s="33"/>
      <c r="L116" s="34"/>
      <c r="M116" s="27"/>
      <c r="N116" s="27"/>
      <c r="O116" s="27"/>
      <c r="P116" s="27"/>
      <c r="Q116" s="27"/>
      <c r="R116" s="27"/>
      <c r="S116" s="27"/>
    </row>
    <row r="117" spans="1:19" s="39" customFormat="1" ht="103.5" customHeight="1">
      <c r="A117" s="29" t="s">
        <v>182</v>
      </c>
      <c r="B117" s="35"/>
      <c r="C117" s="36" t="s">
        <v>179</v>
      </c>
      <c r="D117" s="45">
        <v>323</v>
      </c>
      <c r="E117" s="36" t="s">
        <v>183</v>
      </c>
      <c r="F117" s="36"/>
      <c r="G117" s="37">
        <f t="shared" si="0"/>
        <v>13600</v>
      </c>
      <c r="H117" s="37">
        <v>17000</v>
      </c>
      <c r="I117" s="36" t="s">
        <v>24</v>
      </c>
      <c r="J117" s="58"/>
      <c r="K117" s="58"/>
      <c r="L117" s="59"/>
      <c r="M117" s="38"/>
      <c r="N117" s="38"/>
      <c r="O117" s="38"/>
      <c r="P117" s="38"/>
      <c r="Q117" s="38"/>
      <c r="R117" s="38"/>
      <c r="S117" s="38"/>
    </row>
    <row r="118" spans="1:19" s="28" customFormat="1" ht="103.5" customHeight="1">
      <c r="A118" s="29" t="s">
        <v>184</v>
      </c>
      <c r="B118" s="30"/>
      <c r="C118" s="31" t="s">
        <v>179</v>
      </c>
      <c r="D118" s="42">
        <v>323</v>
      </c>
      <c r="E118" s="31" t="s">
        <v>183</v>
      </c>
      <c r="F118" s="31"/>
      <c r="G118" s="40">
        <f t="shared" si="0"/>
        <v>32000</v>
      </c>
      <c r="H118" s="40">
        <v>40000</v>
      </c>
      <c r="I118" s="31" t="s">
        <v>24</v>
      </c>
      <c r="J118" s="33"/>
      <c r="K118" s="33"/>
      <c r="L118" s="34"/>
      <c r="M118" s="27"/>
      <c r="N118" s="27"/>
      <c r="O118" s="27"/>
      <c r="P118" s="27"/>
      <c r="Q118" s="27"/>
      <c r="R118" s="27"/>
      <c r="S118" s="27"/>
    </row>
    <row r="119" spans="1:19" s="39" customFormat="1" ht="103.5" customHeight="1">
      <c r="A119" s="29" t="s">
        <v>185</v>
      </c>
      <c r="B119" s="35"/>
      <c r="C119" s="36"/>
      <c r="D119" s="45">
        <v>323</v>
      </c>
      <c r="E119" s="36" t="s">
        <v>186</v>
      </c>
      <c r="F119" s="36"/>
      <c r="G119" s="37">
        <f t="shared" si="0"/>
        <v>60000</v>
      </c>
      <c r="H119" s="37">
        <v>75000</v>
      </c>
      <c r="I119" s="36" t="s">
        <v>24</v>
      </c>
      <c r="J119" s="58"/>
      <c r="K119" s="58"/>
      <c r="L119" s="59"/>
      <c r="M119" s="38"/>
      <c r="N119" s="38"/>
      <c r="O119" s="38"/>
      <c r="P119" s="38"/>
      <c r="Q119" s="38"/>
      <c r="R119" s="38"/>
      <c r="S119" s="38"/>
    </row>
    <row r="120" spans="1:19" s="28" customFormat="1" ht="103.5" customHeight="1">
      <c r="A120" s="29" t="s">
        <v>187</v>
      </c>
      <c r="B120" s="30"/>
      <c r="C120" s="31"/>
      <c r="D120" s="42">
        <v>323</v>
      </c>
      <c r="E120" s="31" t="s">
        <v>188</v>
      </c>
      <c r="F120" s="31"/>
      <c r="G120" s="40">
        <f t="shared" si="0"/>
        <v>58636.800000000003</v>
      </c>
      <c r="H120" s="40">
        <f>93296-20000</f>
        <v>73296</v>
      </c>
      <c r="I120" s="31" t="s">
        <v>24</v>
      </c>
      <c r="J120" s="33"/>
      <c r="K120" s="33"/>
      <c r="L120" s="34"/>
      <c r="M120" s="27"/>
      <c r="N120" s="27"/>
      <c r="O120" s="27"/>
      <c r="P120" s="27"/>
      <c r="Q120" s="27"/>
      <c r="R120" s="27"/>
      <c r="S120" s="27"/>
    </row>
    <row r="121" spans="1:19" s="28" customFormat="1" ht="87" customHeight="1">
      <c r="A121" s="29" t="s">
        <v>189</v>
      </c>
      <c r="B121" s="30"/>
      <c r="C121" s="31" t="s">
        <v>190</v>
      </c>
      <c r="D121" s="42">
        <v>323</v>
      </c>
      <c r="E121" s="31" t="s">
        <v>191</v>
      </c>
      <c r="F121" s="31"/>
      <c r="G121" s="40">
        <f t="shared" si="0"/>
        <v>19200</v>
      </c>
      <c r="H121" s="40">
        <v>24000</v>
      </c>
      <c r="I121" s="31" t="s">
        <v>24</v>
      </c>
      <c r="J121" s="33"/>
      <c r="K121" s="33"/>
      <c r="L121" s="34"/>
      <c r="M121" s="27"/>
      <c r="N121" s="27"/>
      <c r="O121" s="27"/>
      <c r="P121" s="27"/>
      <c r="Q121" s="27"/>
      <c r="R121" s="27"/>
      <c r="S121" s="27"/>
    </row>
    <row r="122" spans="1:19" s="28" customFormat="1" ht="87" customHeight="1">
      <c r="A122" s="29" t="s">
        <v>192</v>
      </c>
      <c r="B122" s="30"/>
      <c r="C122" s="31" t="s">
        <v>190</v>
      </c>
      <c r="D122" s="42">
        <v>323</v>
      </c>
      <c r="E122" s="31" t="s">
        <v>193</v>
      </c>
      <c r="F122" s="31"/>
      <c r="G122" s="40">
        <f t="shared" si="0"/>
        <v>3200</v>
      </c>
      <c r="H122" s="40">
        <f>15000-4000-3000-4000</f>
        <v>4000</v>
      </c>
      <c r="I122" s="31" t="s">
        <v>24</v>
      </c>
      <c r="J122" s="33"/>
      <c r="K122" s="33"/>
      <c r="L122" s="34"/>
      <c r="M122" s="27"/>
      <c r="N122" s="27"/>
      <c r="O122" s="27"/>
      <c r="P122" s="27"/>
      <c r="Q122" s="27"/>
      <c r="R122" s="27"/>
      <c r="S122" s="27"/>
    </row>
    <row r="123" spans="1:19" s="39" customFormat="1" ht="82.5" customHeight="1">
      <c r="A123" s="29" t="s">
        <v>194</v>
      </c>
      <c r="B123" s="35"/>
      <c r="C123" s="36" t="s">
        <v>195</v>
      </c>
      <c r="D123" s="45">
        <v>323</v>
      </c>
      <c r="E123" s="36" t="s">
        <v>196</v>
      </c>
      <c r="F123" s="36"/>
      <c r="G123" s="37">
        <f t="shared" si="0"/>
        <v>34400</v>
      </c>
      <c r="H123" s="37">
        <f>49000-6000</f>
        <v>43000</v>
      </c>
      <c r="I123" s="36" t="s">
        <v>24</v>
      </c>
      <c r="J123" s="58"/>
      <c r="K123" s="58"/>
      <c r="L123" s="59"/>
      <c r="M123" s="38"/>
      <c r="N123" s="38"/>
      <c r="O123" s="38"/>
      <c r="P123" s="38"/>
      <c r="Q123" s="38"/>
      <c r="R123" s="38"/>
      <c r="S123" s="38"/>
    </row>
    <row r="124" spans="1:19" s="39" customFormat="1" ht="82.5" customHeight="1">
      <c r="A124" s="29" t="s">
        <v>197</v>
      </c>
      <c r="B124" s="35"/>
      <c r="C124" s="36" t="s">
        <v>195</v>
      </c>
      <c r="D124" s="45">
        <v>323</v>
      </c>
      <c r="E124" s="36" t="s">
        <v>196</v>
      </c>
      <c r="F124" s="36"/>
      <c r="G124" s="37">
        <f t="shared" si="0"/>
        <v>42400</v>
      </c>
      <c r="H124" s="37">
        <v>53000</v>
      </c>
      <c r="I124" s="36" t="s">
        <v>24</v>
      </c>
      <c r="J124" s="58"/>
      <c r="K124" s="58"/>
      <c r="L124" s="59"/>
      <c r="M124" s="38"/>
      <c r="N124" s="38"/>
      <c r="O124" s="38"/>
      <c r="P124" s="38"/>
      <c r="Q124" s="38"/>
      <c r="R124" s="38"/>
      <c r="S124" s="38"/>
    </row>
    <row r="125" spans="1:19" s="28" customFormat="1" ht="82.5" customHeight="1">
      <c r="A125" s="29" t="s">
        <v>198</v>
      </c>
      <c r="B125" s="30"/>
      <c r="C125" s="31" t="s">
        <v>195</v>
      </c>
      <c r="D125" s="42">
        <v>323</v>
      </c>
      <c r="E125" s="31" t="s">
        <v>196</v>
      </c>
      <c r="F125" s="31"/>
      <c r="G125" s="40">
        <f t="shared" si="0"/>
        <v>53600</v>
      </c>
      <c r="H125" s="40">
        <v>67000</v>
      </c>
      <c r="I125" s="31" t="s">
        <v>24</v>
      </c>
      <c r="J125" s="33"/>
      <c r="K125" s="33"/>
      <c r="L125" s="34"/>
      <c r="M125" s="27"/>
      <c r="N125" s="27"/>
      <c r="O125" s="27"/>
      <c r="P125" s="27"/>
      <c r="Q125" s="27"/>
      <c r="R125" s="27"/>
      <c r="S125" s="27"/>
    </row>
    <row r="126" spans="1:19" s="28" customFormat="1" ht="82.5" customHeight="1">
      <c r="A126" s="29" t="s">
        <v>199</v>
      </c>
      <c r="B126" s="30"/>
      <c r="C126" s="31" t="s">
        <v>195</v>
      </c>
      <c r="D126" s="42">
        <v>323</v>
      </c>
      <c r="E126" s="31" t="s">
        <v>200</v>
      </c>
      <c r="F126" s="31"/>
      <c r="G126" s="40">
        <f t="shared" si="0"/>
        <v>3117.6</v>
      </c>
      <c r="H126" s="40">
        <v>3897</v>
      </c>
      <c r="I126" s="31" t="s">
        <v>24</v>
      </c>
      <c r="J126" s="33"/>
      <c r="K126" s="33"/>
      <c r="L126" s="34"/>
      <c r="M126" s="27"/>
      <c r="N126" s="27"/>
      <c r="O126" s="27"/>
      <c r="P126" s="27"/>
      <c r="Q126" s="27"/>
      <c r="R126" s="27"/>
      <c r="S126" s="27"/>
    </row>
    <row r="127" spans="1:19" s="39" customFormat="1" ht="58.5" customHeight="1">
      <c r="A127" s="29" t="s">
        <v>201</v>
      </c>
      <c r="B127" s="35"/>
      <c r="C127" s="36" t="s">
        <v>202</v>
      </c>
      <c r="D127" s="45">
        <v>323</v>
      </c>
      <c r="E127" s="36" t="s">
        <v>202</v>
      </c>
      <c r="F127" s="36"/>
      <c r="G127" s="37">
        <f t="shared" si="0"/>
        <v>19200</v>
      </c>
      <c r="H127" s="37">
        <v>24000</v>
      </c>
      <c r="I127" s="36" t="s">
        <v>24</v>
      </c>
      <c r="J127" s="58"/>
      <c r="K127" s="58"/>
      <c r="L127" s="59"/>
      <c r="M127" s="38"/>
      <c r="N127" s="38"/>
      <c r="O127" s="38"/>
      <c r="P127" s="38"/>
      <c r="Q127" s="38"/>
      <c r="R127" s="38"/>
      <c r="S127" s="38"/>
    </row>
    <row r="128" spans="1:19" s="39" customFormat="1" ht="58.5" customHeight="1">
      <c r="A128" s="29" t="s">
        <v>203</v>
      </c>
      <c r="B128" s="35"/>
      <c r="C128" s="36" t="s">
        <v>202</v>
      </c>
      <c r="D128" s="45">
        <v>323</v>
      </c>
      <c r="E128" s="36" t="s">
        <v>202</v>
      </c>
      <c r="F128" s="36"/>
      <c r="G128" s="37">
        <f t="shared" si="0"/>
        <v>27200</v>
      </c>
      <c r="H128" s="37">
        <v>34000</v>
      </c>
      <c r="I128" s="36" t="s">
        <v>24</v>
      </c>
      <c r="J128" s="58"/>
      <c r="K128" s="58"/>
      <c r="L128" s="59"/>
      <c r="M128" s="50"/>
      <c r="N128" s="38"/>
      <c r="O128" s="38"/>
      <c r="P128" s="38"/>
      <c r="Q128" s="38"/>
      <c r="R128" s="38"/>
      <c r="S128" s="38"/>
    </row>
    <row r="129" spans="1:19" s="28" customFormat="1" ht="58.5" customHeight="1">
      <c r="A129" s="29" t="s">
        <v>204</v>
      </c>
      <c r="B129" s="30"/>
      <c r="C129" s="31" t="s">
        <v>202</v>
      </c>
      <c r="D129" s="42">
        <v>323</v>
      </c>
      <c r="E129" s="31" t="s">
        <v>202</v>
      </c>
      <c r="F129" s="31"/>
      <c r="G129" s="40">
        <f t="shared" si="0"/>
        <v>15848.8</v>
      </c>
      <c r="H129" s="40">
        <v>19811</v>
      </c>
      <c r="I129" s="31" t="s">
        <v>24</v>
      </c>
      <c r="J129" s="33"/>
      <c r="K129" s="33"/>
      <c r="L129" s="34"/>
      <c r="M129" s="51"/>
      <c r="N129" s="27"/>
      <c r="O129" s="27"/>
      <c r="P129" s="27"/>
      <c r="Q129" s="27"/>
      <c r="R129" s="27"/>
      <c r="S129" s="27"/>
    </row>
    <row r="130" spans="1:19" s="28" customFormat="1" ht="58.5" customHeight="1">
      <c r="A130" s="29" t="s">
        <v>205</v>
      </c>
      <c r="B130" s="30"/>
      <c r="C130" s="31" t="s">
        <v>202</v>
      </c>
      <c r="D130" s="42">
        <v>323</v>
      </c>
      <c r="E130" s="31" t="s">
        <v>206</v>
      </c>
      <c r="F130" s="31"/>
      <c r="G130" s="40">
        <f t="shared" si="0"/>
        <v>5656.8</v>
      </c>
      <c r="H130" s="40">
        <v>7071</v>
      </c>
      <c r="I130" s="31" t="s">
        <v>24</v>
      </c>
      <c r="J130" s="33"/>
      <c r="K130" s="33"/>
      <c r="L130" s="34"/>
      <c r="M130" s="51"/>
      <c r="N130" s="27"/>
      <c r="O130" s="27"/>
      <c r="P130" s="27"/>
      <c r="Q130" s="27"/>
      <c r="R130" s="27"/>
      <c r="S130" s="27"/>
    </row>
    <row r="131" spans="1:19" s="28" customFormat="1" ht="58.5" customHeight="1">
      <c r="A131" s="29" t="s">
        <v>207</v>
      </c>
      <c r="B131" s="30"/>
      <c r="C131" s="31" t="s">
        <v>202</v>
      </c>
      <c r="D131" s="42">
        <v>323</v>
      </c>
      <c r="E131" s="31" t="s">
        <v>208</v>
      </c>
      <c r="F131" s="31"/>
      <c r="G131" s="40">
        <f t="shared" si="0"/>
        <v>9600</v>
      </c>
      <c r="H131" s="40">
        <v>12000</v>
      </c>
      <c r="I131" s="31" t="s">
        <v>24</v>
      </c>
      <c r="J131" s="33"/>
      <c r="K131" s="33"/>
      <c r="L131" s="34"/>
      <c r="M131" s="51"/>
      <c r="N131" s="27"/>
      <c r="O131" s="27"/>
      <c r="P131" s="27"/>
      <c r="Q131" s="27"/>
      <c r="R131" s="27"/>
      <c r="S131" s="27"/>
    </row>
    <row r="132" spans="1:19" s="28" customFormat="1" ht="49.5" customHeight="1">
      <c r="A132" s="29" t="s">
        <v>209</v>
      </c>
      <c r="B132" s="30"/>
      <c r="C132" s="31" t="s">
        <v>210</v>
      </c>
      <c r="D132" s="42">
        <v>323</v>
      </c>
      <c r="E132" s="31" t="s">
        <v>210</v>
      </c>
      <c r="F132" s="31"/>
      <c r="G132" s="40">
        <f>+H132-(11.50442478%*H132)</f>
        <v>8849.5575219999992</v>
      </c>
      <c r="H132" s="40">
        <v>10000</v>
      </c>
      <c r="I132" s="31" t="s">
        <v>24</v>
      </c>
      <c r="J132" s="33"/>
      <c r="K132" s="33"/>
      <c r="L132" s="34"/>
      <c r="M132" s="27"/>
      <c r="N132" s="27"/>
      <c r="O132" s="27"/>
      <c r="P132" s="27"/>
      <c r="Q132" s="27"/>
      <c r="R132" s="27"/>
      <c r="S132" s="27"/>
    </row>
    <row r="133" spans="1:19" s="28" customFormat="1" ht="35.25" customHeight="1">
      <c r="A133" s="29" t="s">
        <v>211</v>
      </c>
      <c r="B133" s="30"/>
      <c r="C133" s="31" t="s">
        <v>212</v>
      </c>
      <c r="D133" s="42">
        <v>323</v>
      </c>
      <c r="E133" s="31" t="s">
        <v>212</v>
      </c>
      <c r="F133" s="31"/>
      <c r="G133" s="40">
        <f t="shared" si="0"/>
        <v>3600</v>
      </c>
      <c r="H133" s="40">
        <v>4500</v>
      </c>
      <c r="I133" s="31" t="s">
        <v>24</v>
      </c>
      <c r="J133" s="33"/>
      <c r="K133" s="33"/>
      <c r="L133" s="34"/>
      <c r="M133" s="27"/>
      <c r="N133" s="27"/>
      <c r="O133" s="27"/>
      <c r="P133" s="27"/>
      <c r="Q133" s="27"/>
      <c r="R133" s="27"/>
      <c r="S133" s="27"/>
    </row>
    <row r="134" spans="1:19" s="39" customFormat="1" ht="35.25" customHeight="1">
      <c r="A134" s="29" t="s">
        <v>213</v>
      </c>
      <c r="B134" s="35"/>
      <c r="C134" s="36" t="s">
        <v>212</v>
      </c>
      <c r="D134" s="45">
        <v>323</v>
      </c>
      <c r="E134" s="36" t="s">
        <v>214</v>
      </c>
      <c r="F134" s="36"/>
      <c r="G134" s="37">
        <f t="shared" si="0"/>
        <v>12000</v>
      </c>
      <c r="H134" s="37">
        <v>15000</v>
      </c>
      <c r="I134" s="36" t="s">
        <v>24</v>
      </c>
      <c r="J134" s="58"/>
      <c r="K134" s="58"/>
      <c r="L134" s="59"/>
      <c r="M134" s="38"/>
      <c r="N134" s="38"/>
      <c r="O134" s="38"/>
      <c r="P134" s="38"/>
      <c r="Q134" s="38"/>
      <c r="R134" s="38"/>
      <c r="S134" s="38"/>
    </row>
    <row r="135" spans="1:19" s="28" customFormat="1" ht="35.25" customHeight="1">
      <c r="A135" s="29" t="s">
        <v>215</v>
      </c>
      <c r="B135" s="30"/>
      <c r="C135" s="31" t="s">
        <v>212</v>
      </c>
      <c r="D135" s="42">
        <v>323</v>
      </c>
      <c r="E135" s="31" t="s">
        <v>214</v>
      </c>
      <c r="F135" s="31"/>
      <c r="G135" s="40">
        <f t="shared" si="0"/>
        <v>4800</v>
      </c>
      <c r="H135" s="40">
        <v>6000</v>
      </c>
      <c r="I135" s="31" t="s">
        <v>24</v>
      </c>
      <c r="J135" s="33"/>
      <c r="K135" s="33"/>
      <c r="L135" s="34"/>
      <c r="M135" s="27"/>
      <c r="N135" s="27"/>
      <c r="O135" s="27"/>
      <c r="P135" s="27"/>
      <c r="Q135" s="27"/>
      <c r="R135" s="27"/>
      <c r="S135" s="27"/>
    </row>
    <row r="136" spans="1:19" s="28" customFormat="1" ht="40.5" customHeight="1">
      <c r="A136" s="29" t="s">
        <v>216</v>
      </c>
      <c r="B136" s="30"/>
      <c r="C136" s="31" t="s">
        <v>217</v>
      </c>
      <c r="D136" s="42">
        <v>323</v>
      </c>
      <c r="E136" s="31" t="s">
        <v>217</v>
      </c>
      <c r="F136" s="31"/>
      <c r="G136" s="40">
        <f>+H136-(11.50442478%*H136)</f>
        <v>123893.805308</v>
      </c>
      <c r="H136" s="40">
        <v>140000</v>
      </c>
      <c r="I136" s="31" t="s">
        <v>116</v>
      </c>
      <c r="J136" s="31"/>
      <c r="K136" s="31"/>
      <c r="L136" s="32"/>
      <c r="M136" s="27"/>
      <c r="N136" s="27"/>
      <c r="O136" s="27"/>
      <c r="P136" s="27"/>
      <c r="Q136" s="27"/>
      <c r="R136" s="27"/>
      <c r="S136" s="27"/>
    </row>
    <row r="137" spans="1:19" s="39" customFormat="1" ht="51" customHeight="1">
      <c r="A137" s="29" t="s">
        <v>218</v>
      </c>
      <c r="B137" s="35"/>
      <c r="C137" s="36" t="s">
        <v>219</v>
      </c>
      <c r="D137" s="45">
        <v>323</v>
      </c>
      <c r="E137" s="36" t="s">
        <v>220</v>
      </c>
      <c r="F137" s="36"/>
      <c r="G137" s="37">
        <f t="shared" si="0"/>
        <v>2400</v>
      </c>
      <c r="H137" s="37">
        <v>3000</v>
      </c>
      <c r="I137" s="36" t="s">
        <v>116</v>
      </c>
      <c r="J137" s="36"/>
      <c r="K137" s="36"/>
      <c r="L137" s="52"/>
      <c r="M137" s="38"/>
      <c r="N137" s="38"/>
      <c r="O137" s="38"/>
      <c r="P137" s="38"/>
      <c r="Q137" s="38"/>
      <c r="R137" s="38"/>
      <c r="S137" s="38"/>
    </row>
    <row r="138" spans="1:19" s="28" customFormat="1" ht="51" customHeight="1">
      <c r="A138" s="29" t="s">
        <v>221</v>
      </c>
      <c r="B138" s="30"/>
      <c r="C138" s="31" t="s">
        <v>219</v>
      </c>
      <c r="D138" s="42">
        <v>323</v>
      </c>
      <c r="E138" s="31" t="s">
        <v>220</v>
      </c>
      <c r="F138" s="31"/>
      <c r="G138" s="40">
        <f t="shared" si="0"/>
        <v>6400</v>
      </c>
      <c r="H138" s="40">
        <v>8000</v>
      </c>
      <c r="I138" s="31" t="s">
        <v>116</v>
      </c>
      <c r="J138" s="31"/>
      <c r="K138" s="31"/>
      <c r="L138" s="32"/>
      <c r="M138" s="27"/>
      <c r="N138" s="27"/>
      <c r="O138" s="27"/>
      <c r="P138" s="27"/>
      <c r="Q138" s="27"/>
      <c r="R138" s="27"/>
      <c r="S138" s="27"/>
    </row>
    <row r="139" spans="1:19" s="28" customFormat="1" ht="51" customHeight="1">
      <c r="A139" s="29" t="s">
        <v>222</v>
      </c>
      <c r="B139" s="30"/>
      <c r="C139" s="31" t="s">
        <v>219</v>
      </c>
      <c r="D139" s="42">
        <v>323</v>
      </c>
      <c r="E139" s="31" t="s">
        <v>223</v>
      </c>
      <c r="F139" s="31"/>
      <c r="G139" s="40">
        <f t="shared" si="0"/>
        <v>5063.2</v>
      </c>
      <c r="H139" s="40">
        <v>6329</v>
      </c>
      <c r="I139" s="31" t="s">
        <v>24</v>
      </c>
      <c r="J139" s="31"/>
      <c r="K139" s="31"/>
      <c r="L139" s="32"/>
      <c r="M139" s="27"/>
      <c r="N139" s="27"/>
      <c r="O139" s="27"/>
      <c r="P139" s="27"/>
      <c r="Q139" s="27"/>
      <c r="R139" s="27"/>
      <c r="S139" s="27"/>
    </row>
    <row r="140" spans="1:19" s="28" customFormat="1" ht="41.25" customHeight="1">
      <c r="A140" s="29" t="s">
        <v>224</v>
      </c>
      <c r="B140" s="30"/>
      <c r="C140" s="31" t="s">
        <v>225</v>
      </c>
      <c r="D140" s="42">
        <v>323</v>
      </c>
      <c r="E140" s="31" t="s">
        <v>225</v>
      </c>
      <c r="F140" s="31"/>
      <c r="G140" s="40">
        <f t="shared" si="0"/>
        <v>18400</v>
      </c>
      <c r="H140" s="40">
        <v>23000</v>
      </c>
      <c r="I140" s="31" t="s">
        <v>116</v>
      </c>
      <c r="J140" s="33"/>
      <c r="K140" s="33"/>
      <c r="L140" s="34"/>
      <c r="M140" s="27"/>
      <c r="N140" s="27"/>
      <c r="O140" s="27"/>
      <c r="P140" s="27"/>
      <c r="Q140" s="27"/>
      <c r="R140" s="27"/>
      <c r="S140" s="27"/>
    </row>
    <row r="141" spans="1:19" s="28" customFormat="1" ht="41.25" customHeight="1">
      <c r="A141" s="29" t="s">
        <v>226</v>
      </c>
      <c r="B141" s="30"/>
      <c r="C141" s="31" t="s">
        <v>227</v>
      </c>
      <c r="D141" s="42">
        <v>323</v>
      </c>
      <c r="E141" s="31" t="s">
        <v>228</v>
      </c>
      <c r="F141" s="31"/>
      <c r="G141" s="40">
        <f t="shared" ref="G141:G188" si="3">+H141-(20%*H141)</f>
        <v>7000</v>
      </c>
      <c r="H141" s="40">
        <v>8750</v>
      </c>
      <c r="I141" s="31" t="s">
        <v>24</v>
      </c>
      <c r="J141" s="33"/>
      <c r="K141" s="33"/>
      <c r="L141" s="34"/>
      <c r="M141" s="27"/>
      <c r="N141" s="27"/>
      <c r="O141" s="27"/>
      <c r="P141" s="27"/>
      <c r="Q141" s="27"/>
      <c r="R141" s="27"/>
      <c r="S141" s="27"/>
    </row>
    <row r="142" spans="1:19" s="28" customFormat="1" ht="37.5" customHeight="1">
      <c r="A142" s="29" t="s">
        <v>229</v>
      </c>
      <c r="B142" s="30"/>
      <c r="C142" s="31" t="s">
        <v>230</v>
      </c>
      <c r="D142" s="42">
        <v>323</v>
      </c>
      <c r="E142" s="31" t="s">
        <v>230</v>
      </c>
      <c r="F142" s="31"/>
      <c r="G142" s="40">
        <f t="shared" si="3"/>
        <v>2000</v>
      </c>
      <c r="H142" s="40">
        <f>3700-1200</f>
        <v>2500</v>
      </c>
      <c r="I142" s="31" t="s">
        <v>24</v>
      </c>
      <c r="J142" s="33"/>
      <c r="K142" s="33"/>
      <c r="L142" s="34"/>
      <c r="M142" s="27"/>
      <c r="N142" s="27"/>
      <c r="O142" s="27"/>
      <c r="P142" s="27"/>
      <c r="Q142" s="27"/>
      <c r="R142" s="27"/>
      <c r="S142" s="27"/>
    </row>
    <row r="143" spans="1:19" s="28" customFormat="1" ht="58.5" customHeight="1">
      <c r="A143" s="29" t="s">
        <v>231</v>
      </c>
      <c r="B143" s="30"/>
      <c r="C143" s="31" t="s">
        <v>232</v>
      </c>
      <c r="D143" s="42">
        <v>323</v>
      </c>
      <c r="E143" s="31" t="s">
        <v>232</v>
      </c>
      <c r="F143" s="31"/>
      <c r="G143" s="40">
        <f t="shared" si="3"/>
        <v>40800</v>
      </c>
      <c r="H143" s="40">
        <f>20000+62*500</f>
        <v>51000</v>
      </c>
      <c r="I143" s="31" t="s">
        <v>24</v>
      </c>
      <c r="J143" s="33"/>
      <c r="K143" s="33"/>
      <c r="L143" s="34"/>
      <c r="M143" s="27"/>
      <c r="N143" s="27"/>
      <c r="O143" s="27"/>
      <c r="P143" s="27"/>
      <c r="Q143" s="27"/>
      <c r="R143" s="27"/>
      <c r="S143" s="27"/>
    </row>
    <row r="144" spans="1:19" s="28" customFormat="1" ht="58.5" customHeight="1">
      <c r="A144" s="29" t="s">
        <v>233</v>
      </c>
      <c r="B144" s="30"/>
      <c r="C144" s="31" t="s">
        <v>234</v>
      </c>
      <c r="D144" s="42">
        <v>323</v>
      </c>
      <c r="E144" s="31" t="s">
        <v>235</v>
      </c>
      <c r="F144" s="31"/>
      <c r="G144" s="40">
        <f t="shared" si="3"/>
        <v>4800</v>
      </c>
      <c r="H144" s="40">
        <v>6000</v>
      </c>
      <c r="I144" s="31" t="s">
        <v>24</v>
      </c>
      <c r="J144" s="33"/>
      <c r="K144" s="33"/>
      <c r="L144" s="34"/>
      <c r="M144" s="27"/>
      <c r="N144" s="27"/>
      <c r="O144" s="27"/>
      <c r="P144" s="27"/>
      <c r="Q144" s="27"/>
      <c r="R144" s="27"/>
      <c r="S144" s="27"/>
    </row>
    <row r="145" spans="1:19" s="28" customFormat="1" ht="35.25" customHeight="1">
      <c r="A145" s="29" t="s">
        <v>236</v>
      </c>
      <c r="B145" s="30"/>
      <c r="C145" s="31" t="s">
        <v>237</v>
      </c>
      <c r="D145" s="42">
        <v>323</v>
      </c>
      <c r="E145" s="31" t="s">
        <v>237</v>
      </c>
      <c r="F145" s="31"/>
      <c r="G145" s="40">
        <f t="shared" si="3"/>
        <v>10400</v>
      </c>
      <c r="H145" s="40">
        <v>13000</v>
      </c>
      <c r="I145" s="31" t="s">
        <v>24</v>
      </c>
      <c r="J145" s="33"/>
      <c r="K145" s="33"/>
      <c r="L145" s="34"/>
      <c r="M145" s="27"/>
      <c r="N145" s="27"/>
      <c r="O145" s="27"/>
      <c r="P145" s="27"/>
      <c r="Q145" s="27"/>
      <c r="R145" s="27"/>
      <c r="S145" s="27"/>
    </row>
    <row r="146" spans="1:19" s="28" customFormat="1" ht="66.75" customHeight="1">
      <c r="A146" s="29" t="s">
        <v>238</v>
      </c>
      <c r="B146" s="35"/>
      <c r="C146" s="36" t="s">
        <v>239</v>
      </c>
      <c r="D146" s="45">
        <v>323</v>
      </c>
      <c r="E146" s="36" t="s">
        <v>239</v>
      </c>
      <c r="F146" s="36"/>
      <c r="G146" s="37">
        <f t="shared" si="3"/>
        <v>7200</v>
      </c>
      <c r="H146" s="37">
        <f>15000-6000</f>
        <v>9000</v>
      </c>
      <c r="I146" s="36" t="s">
        <v>24</v>
      </c>
      <c r="J146" s="33"/>
      <c r="K146" s="33"/>
      <c r="L146" s="34"/>
      <c r="M146" s="27"/>
      <c r="N146" s="27"/>
      <c r="O146" s="27"/>
      <c r="P146" s="27"/>
      <c r="Q146" s="27"/>
      <c r="R146" s="27"/>
      <c r="S146" s="27"/>
    </row>
    <row r="147" spans="1:19" s="28" customFormat="1" ht="66.75" customHeight="1">
      <c r="A147" s="29" t="s">
        <v>240</v>
      </c>
      <c r="B147" s="30"/>
      <c r="C147" s="31" t="s">
        <v>239</v>
      </c>
      <c r="D147" s="42">
        <v>323</v>
      </c>
      <c r="E147" s="31" t="s">
        <v>239</v>
      </c>
      <c r="F147" s="31"/>
      <c r="G147" s="40">
        <f t="shared" si="3"/>
        <v>1600</v>
      </c>
      <c r="H147" s="40">
        <v>2000</v>
      </c>
      <c r="I147" s="31" t="s">
        <v>24</v>
      </c>
      <c r="J147" s="33"/>
      <c r="K147" s="33"/>
      <c r="L147" s="34"/>
      <c r="M147" s="27"/>
      <c r="N147" s="27"/>
      <c r="O147" s="27"/>
      <c r="P147" s="27"/>
      <c r="Q147" s="27"/>
      <c r="R147" s="27"/>
      <c r="S147" s="27"/>
    </row>
    <row r="148" spans="1:19" s="28" customFormat="1" ht="77.25" customHeight="1">
      <c r="A148" s="29" t="s">
        <v>241</v>
      </c>
      <c r="B148" s="30"/>
      <c r="C148" s="31" t="s">
        <v>242</v>
      </c>
      <c r="D148" s="42">
        <v>323</v>
      </c>
      <c r="E148" s="31" t="s">
        <v>243</v>
      </c>
      <c r="F148" s="31"/>
      <c r="G148" s="40">
        <f t="shared" si="3"/>
        <v>26800</v>
      </c>
      <c r="H148" s="40">
        <f>26000+7500</f>
        <v>33500</v>
      </c>
      <c r="I148" s="31" t="s">
        <v>24</v>
      </c>
      <c r="J148" s="33"/>
      <c r="K148" s="33"/>
      <c r="L148" s="34"/>
      <c r="M148" s="27"/>
      <c r="N148" s="27"/>
      <c r="O148" s="27"/>
      <c r="P148" s="27"/>
      <c r="Q148" s="27"/>
      <c r="R148" s="27"/>
      <c r="S148" s="27"/>
    </row>
    <row r="149" spans="1:19" s="28" customFormat="1" ht="43.5" customHeight="1">
      <c r="A149" s="29" t="s">
        <v>244</v>
      </c>
      <c r="B149" s="30"/>
      <c r="C149" s="31" t="s">
        <v>245</v>
      </c>
      <c r="D149" s="42">
        <v>323</v>
      </c>
      <c r="E149" s="31" t="s">
        <v>245</v>
      </c>
      <c r="F149" s="31"/>
      <c r="G149" s="40">
        <f t="shared" si="3"/>
        <v>2000</v>
      </c>
      <c r="H149" s="40">
        <v>2500</v>
      </c>
      <c r="I149" s="31" t="s">
        <v>24</v>
      </c>
      <c r="J149" s="40"/>
      <c r="K149" s="40"/>
      <c r="L149" s="47"/>
      <c r="M149" s="27"/>
      <c r="N149" s="27"/>
      <c r="O149" s="27"/>
      <c r="P149" s="27"/>
      <c r="Q149" s="27"/>
      <c r="R149" s="27"/>
      <c r="S149" s="27"/>
    </row>
    <row r="150" spans="1:19" s="39" customFormat="1" ht="61.5" customHeight="1">
      <c r="A150" s="29" t="s">
        <v>246</v>
      </c>
      <c r="B150" s="35"/>
      <c r="C150" s="36" t="s">
        <v>247</v>
      </c>
      <c r="D150" s="45">
        <v>323</v>
      </c>
      <c r="E150" s="36" t="s">
        <v>247</v>
      </c>
      <c r="F150" s="36"/>
      <c r="G150" s="37">
        <f t="shared" si="3"/>
        <v>40000</v>
      </c>
      <c r="H150" s="37">
        <v>50000</v>
      </c>
      <c r="I150" s="36" t="s">
        <v>24</v>
      </c>
      <c r="J150" s="58"/>
      <c r="K150" s="58"/>
      <c r="L150" s="59"/>
      <c r="M150" s="38"/>
      <c r="N150" s="38"/>
      <c r="O150" s="38"/>
      <c r="P150" s="38"/>
      <c r="Q150" s="38"/>
      <c r="R150" s="38"/>
      <c r="S150" s="38"/>
    </row>
    <row r="151" spans="1:19" s="28" customFormat="1" ht="61.5" customHeight="1">
      <c r="A151" s="29" t="s">
        <v>248</v>
      </c>
      <c r="B151" s="30"/>
      <c r="C151" s="31" t="s">
        <v>247</v>
      </c>
      <c r="D151" s="42">
        <v>323</v>
      </c>
      <c r="E151" s="31" t="s">
        <v>247</v>
      </c>
      <c r="F151" s="31"/>
      <c r="G151" s="40">
        <f t="shared" si="3"/>
        <v>32000</v>
      </c>
      <c r="H151" s="40">
        <v>40000</v>
      </c>
      <c r="I151" s="31" t="s">
        <v>24</v>
      </c>
      <c r="J151" s="33"/>
      <c r="K151" s="33"/>
      <c r="L151" s="34"/>
      <c r="M151" s="27"/>
      <c r="N151" s="27"/>
      <c r="O151" s="27"/>
      <c r="P151" s="27"/>
      <c r="Q151" s="27"/>
      <c r="R151" s="27"/>
      <c r="S151" s="27"/>
    </row>
    <row r="152" spans="1:19" s="39" customFormat="1" ht="56.25" customHeight="1">
      <c r="A152" s="29" t="s">
        <v>249</v>
      </c>
      <c r="B152" s="35"/>
      <c r="C152" s="36" t="s">
        <v>250</v>
      </c>
      <c r="D152" s="45">
        <v>323</v>
      </c>
      <c r="E152" s="36" t="s">
        <v>250</v>
      </c>
      <c r="F152" s="36"/>
      <c r="G152" s="37">
        <f t="shared" si="3"/>
        <v>800</v>
      </c>
      <c r="H152" s="37">
        <v>1000</v>
      </c>
      <c r="I152" s="36" t="s">
        <v>24</v>
      </c>
      <c r="J152" s="58"/>
      <c r="K152" s="58"/>
      <c r="L152" s="59"/>
      <c r="M152" s="38"/>
      <c r="N152" s="38"/>
      <c r="O152" s="38"/>
      <c r="P152" s="38"/>
      <c r="Q152" s="38"/>
      <c r="R152" s="38"/>
      <c r="S152" s="38"/>
    </row>
    <row r="153" spans="1:19" s="28" customFormat="1" ht="56.25" customHeight="1">
      <c r="A153" s="29" t="s">
        <v>251</v>
      </c>
      <c r="B153" s="30"/>
      <c r="C153" s="31" t="s">
        <v>250</v>
      </c>
      <c r="D153" s="42">
        <v>323</v>
      </c>
      <c r="E153" s="31" t="s">
        <v>250</v>
      </c>
      <c r="F153" s="31"/>
      <c r="G153" s="40">
        <f t="shared" si="3"/>
        <v>5600</v>
      </c>
      <c r="H153" s="40">
        <v>7000</v>
      </c>
      <c r="I153" s="31" t="s">
        <v>24</v>
      </c>
      <c r="J153" s="33"/>
      <c r="K153" s="33"/>
      <c r="L153" s="34"/>
      <c r="M153" s="27"/>
      <c r="N153" s="27"/>
      <c r="O153" s="27"/>
      <c r="P153" s="27"/>
      <c r="Q153" s="27"/>
      <c r="R153" s="27"/>
      <c r="S153" s="27"/>
    </row>
    <row r="154" spans="1:19" s="28" customFormat="1" ht="46.5" customHeight="1">
      <c r="A154" s="29" t="s">
        <v>252</v>
      </c>
      <c r="B154" s="30"/>
      <c r="C154" s="31" t="s">
        <v>253</v>
      </c>
      <c r="D154" s="42">
        <v>323</v>
      </c>
      <c r="E154" s="31" t="s">
        <v>254</v>
      </c>
      <c r="F154" s="31"/>
      <c r="G154" s="40">
        <f t="shared" si="3"/>
        <v>480.8</v>
      </c>
      <c r="H154" s="40">
        <v>601</v>
      </c>
      <c r="I154" s="31" t="s">
        <v>24</v>
      </c>
      <c r="J154" s="33"/>
      <c r="K154" s="33"/>
      <c r="L154" s="34"/>
      <c r="M154" s="27"/>
      <c r="N154" s="27"/>
      <c r="O154" s="27"/>
      <c r="P154" s="27"/>
      <c r="Q154" s="27"/>
      <c r="R154" s="27"/>
      <c r="S154" s="27"/>
    </row>
    <row r="155" spans="1:19" s="28" customFormat="1" ht="46.5" customHeight="1">
      <c r="A155" s="29" t="s">
        <v>255</v>
      </c>
      <c r="B155" s="30"/>
      <c r="C155" s="31" t="s">
        <v>253</v>
      </c>
      <c r="D155" s="42">
        <v>323</v>
      </c>
      <c r="E155" s="31" t="s">
        <v>253</v>
      </c>
      <c r="F155" s="31"/>
      <c r="G155" s="40">
        <f t="shared" si="3"/>
        <v>800</v>
      </c>
      <c r="H155" s="40">
        <v>1000</v>
      </c>
      <c r="I155" s="31" t="s">
        <v>24</v>
      </c>
      <c r="J155" s="33"/>
      <c r="K155" s="33"/>
      <c r="L155" s="34"/>
      <c r="M155" s="27"/>
      <c r="N155" s="27"/>
      <c r="O155" s="27"/>
      <c r="P155" s="27"/>
      <c r="Q155" s="27"/>
      <c r="R155" s="27"/>
      <c r="S155" s="27"/>
    </row>
    <row r="156" spans="1:19" s="28" customFormat="1" ht="60.75" customHeight="1">
      <c r="A156" s="29" t="s">
        <v>256</v>
      </c>
      <c r="B156" s="30"/>
      <c r="C156" s="31" t="s">
        <v>257</v>
      </c>
      <c r="D156" s="42">
        <v>323</v>
      </c>
      <c r="E156" s="31" t="s">
        <v>257</v>
      </c>
      <c r="F156" s="31"/>
      <c r="G156" s="40">
        <f t="shared" si="3"/>
        <v>4000</v>
      </c>
      <c r="H156" s="40">
        <v>5000</v>
      </c>
      <c r="I156" s="31" t="s">
        <v>24</v>
      </c>
      <c r="J156" s="33"/>
      <c r="K156" s="33"/>
      <c r="L156" s="34"/>
      <c r="M156" s="27"/>
      <c r="N156" s="27"/>
      <c r="O156" s="27"/>
      <c r="P156" s="27"/>
      <c r="Q156" s="27"/>
      <c r="R156" s="27"/>
      <c r="S156" s="27"/>
    </row>
    <row r="157" spans="1:19" s="28" customFormat="1" ht="47.25" customHeight="1">
      <c r="A157" s="29" t="s">
        <v>258</v>
      </c>
      <c r="B157" s="30"/>
      <c r="C157" s="31" t="s">
        <v>259</v>
      </c>
      <c r="D157" s="42">
        <v>323</v>
      </c>
      <c r="E157" s="31" t="s">
        <v>259</v>
      </c>
      <c r="F157" s="31"/>
      <c r="G157" s="40">
        <f t="shared" si="3"/>
        <v>7988.8</v>
      </c>
      <c r="H157" s="40">
        <f>10000-14</f>
        <v>9986</v>
      </c>
      <c r="I157" s="31" t="s">
        <v>24</v>
      </c>
      <c r="J157" s="33"/>
      <c r="K157" s="33"/>
      <c r="L157" s="34"/>
      <c r="M157" s="27"/>
      <c r="N157" s="27"/>
      <c r="O157" s="27"/>
      <c r="P157" s="27"/>
      <c r="Q157" s="27"/>
      <c r="R157" s="27"/>
      <c r="S157" s="27"/>
    </row>
    <row r="158" spans="1:19" s="28" customFormat="1" ht="48.75" customHeight="1">
      <c r="A158" s="29" t="s">
        <v>260</v>
      </c>
      <c r="B158" s="30"/>
      <c r="C158" s="31" t="s">
        <v>261</v>
      </c>
      <c r="D158" s="53">
        <v>329</v>
      </c>
      <c r="E158" s="31" t="s">
        <v>261</v>
      </c>
      <c r="F158" s="31"/>
      <c r="G158" s="40">
        <f t="shared" si="3"/>
        <v>11200</v>
      </c>
      <c r="H158" s="40">
        <v>14000</v>
      </c>
      <c r="I158" s="31" t="s">
        <v>24</v>
      </c>
      <c r="J158" s="33"/>
      <c r="K158" s="33"/>
      <c r="L158" s="34"/>
      <c r="M158" s="27"/>
      <c r="N158" s="27"/>
      <c r="O158" s="27"/>
      <c r="P158" s="27"/>
      <c r="Q158" s="27"/>
      <c r="R158" s="27"/>
      <c r="S158" s="27"/>
    </row>
    <row r="159" spans="1:19" s="28" customFormat="1" ht="48" customHeight="1">
      <c r="A159" s="29" t="s">
        <v>262</v>
      </c>
      <c r="B159" s="30"/>
      <c r="C159" s="31" t="s">
        <v>263</v>
      </c>
      <c r="D159" s="53">
        <v>329</v>
      </c>
      <c r="E159" s="31" t="s">
        <v>264</v>
      </c>
      <c r="F159" s="31"/>
      <c r="G159" s="40">
        <f>+H159</f>
        <v>10558</v>
      </c>
      <c r="H159" s="40">
        <v>10558</v>
      </c>
      <c r="I159" s="31" t="s">
        <v>24</v>
      </c>
      <c r="J159" s="31" t="s">
        <v>28</v>
      </c>
      <c r="K159" s="31" t="s">
        <v>265</v>
      </c>
      <c r="L159" s="32" t="s">
        <v>266</v>
      </c>
      <c r="M159" s="51"/>
      <c r="N159" s="51"/>
      <c r="O159" s="27"/>
      <c r="P159" s="27"/>
      <c r="Q159" s="27"/>
      <c r="R159" s="27"/>
      <c r="S159" s="27"/>
    </row>
    <row r="160" spans="1:19" s="28" customFormat="1" ht="48" customHeight="1">
      <c r="A160" s="29" t="s">
        <v>267</v>
      </c>
      <c r="B160" s="30"/>
      <c r="C160" s="31" t="s">
        <v>263</v>
      </c>
      <c r="D160" s="53">
        <v>329</v>
      </c>
      <c r="E160" s="31" t="s">
        <v>268</v>
      </c>
      <c r="F160" s="31"/>
      <c r="G160" s="40">
        <f>+H160</f>
        <v>4002</v>
      </c>
      <c r="H160" s="40">
        <f>2691+1311</f>
        <v>4002</v>
      </c>
      <c r="I160" s="31" t="s">
        <v>24</v>
      </c>
      <c r="J160" s="31" t="s">
        <v>28</v>
      </c>
      <c r="K160" s="31" t="s">
        <v>265</v>
      </c>
      <c r="L160" s="32" t="s">
        <v>266</v>
      </c>
      <c r="M160" s="51"/>
      <c r="N160" s="51"/>
      <c r="O160" s="27"/>
      <c r="P160" s="27"/>
      <c r="Q160" s="27"/>
      <c r="R160" s="27"/>
      <c r="S160" s="27"/>
    </row>
    <row r="161" spans="1:19" s="39" customFormat="1" ht="48" customHeight="1">
      <c r="A161" s="29" t="s">
        <v>269</v>
      </c>
      <c r="B161" s="35"/>
      <c r="C161" s="36" t="s">
        <v>263</v>
      </c>
      <c r="D161" s="63">
        <v>329</v>
      </c>
      <c r="E161" s="36" t="s">
        <v>270</v>
      </c>
      <c r="F161" s="36"/>
      <c r="G161" s="37">
        <v>30567</v>
      </c>
      <c r="H161" s="37">
        <v>30567</v>
      </c>
      <c r="I161" s="36" t="s">
        <v>24</v>
      </c>
      <c r="J161" s="36" t="s">
        <v>28</v>
      </c>
      <c r="K161" s="36" t="s">
        <v>29</v>
      </c>
      <c r="L161" s="52" t="s">
        <v>30</v>
      </c>
      <c r="M161" s="50"/>
      <c r="N161" s="50"/>
      <c r="O161" s="38"/>
      <c r="P161" s="38"/>
      <c r="Q161" s="38"/>
      <c r="R161" s="38"/>
      <c r="S161" s="38"/>
    </row>
    <row r="162" spans="1:19" s="28" customFormat="1" ht="48" customHeight="1">
      <c r="A162" s="29" t="s">
        <v>271</v>
      </c>
      <c r="B162" s="30"/>
      <c r="C162" s="31" t="s">
        <v>263</v>
      </c>
      <c r="D162" s="53">
        <v>329</v>
      </c>
      <c r="E162" s="31" t="s">
        <v>270</v>
      </c>
      <c r="F162" s="31"/>
      <c r="G162" s="40">
        <f>+H162</f>
        <v>27679</v>
      </c>
      <c r="H162" s="40">
        <v>27679</v>
      </c>
      <c r="I162" s="31" t="s">
        <v>24</v>
      </c>
      <c r="J162" s="31" t="s">
        <v>28</v>
      </c>
      <c r="K162" s="31" t="s">
        <v>29</v>
      </c>
      <c r="L162" s="32" t="s">
        <v>272</v>
      </c>
      <c r="M162" s="51"/>
      <c r="N162" s="51"/>
      <c r="O162" s="27"/>
      <c r="P162" s="27"/>
      <c r="Q162" s="27"/>
      <c r="R162" s="27"/>
      <c r="S162" s="27"/>
    </row>
    <row r="163" spans="1:19" s="28" customFormat="1" ht="48" customHeight="1">
      <c r="A163" s="29" t="s">
        <v>273</v>
      </c>
      <c r="B163" s="30"/>
      <c r="C163" s="31" t="s">
        <v>263</v>
      </c>
      <c r="D163" s="53">
        <v>329</v>
      </c>
      <c r="E163" s="31" t="s">
        <v>274</v>
      </c>
      <c r="F163" s="31"/>
      <c r="G163" s="40">
        <f>+H163</f>
        <v>9873</v>
      </c>
      <c r="H163" s="40">
        <f>3*2468+2469</f>
        <v>9873</v>
      </c>
      <c r="I163" s="31" t="s">
        <v>24</v>
      </c>
      <c r="J163" s="31" t="s">
        <v>28</v>
      </c>
      <c r="K163" s="31" t="s">
        <v>265</v>
      </c>
      <c r="L163" s="32" t="s">
        <v>275</v>
      </c>
      <c r="M163" s="27"/>
      <c r="N163" s="27"/>
      <c r="O163" s="27"/>
      <c r="P163" s="27"/>
      <c r="Q163" s="27"/>
      <c r="R163" s="27"/>
      <c r="S163" s="27"/>
    </row>
    <row r="164" spans="1:19" s="28" customFormat="1" ht="43.5" customHeight="1">
      <c r="A164" s="29" t="s">
        <v>276</v>
      </c>
      <c r="B164" s="30"/>
      <c r="C164" s="31" t="s">
        <v>277</v>
      </c>
      <c r="D164" s="53">
        <v>329</v>
      </c>
      <c r="E164" s="31" t="s">
        <v>277</v>
      </c>
      <c r="F164" s="31"/>
      <c r="G164" s="40">
        <f t="shared" ref="G164:G165" si="4">+H164-(20%*H164)</f>
        <v>8000</v>
      </c>
      <c r="H164" s="40">
        <v>10000</v>
      </c>
      <c r="I164" s="31" t="s">
        <v>24</v>
      </c>
      <c r="J164" s="33"/>
      <c r="K164" s="40"/>
      <c r="L164" s="34"/>
      <c r="M164" s="27"/>
      <c r="N164" s="27"/>
      <c r="O164" s="27"/>
      <c r="P164" s="27"/>
      <c r="Q164" s="27"/>
      <c r="R164" s="27"/>
      <c r="S164" s="27"/>
    </row>
    <row r="165" spans="1:19" s="39" customFormat="1" ht="83.25" customHeight="1">
      <c r="A165" s="29" t="s">
        <v>278</v>
      </c>
      <c r="B165" s="35"/>
      <c r="C165" s="36" t="s">
        <v>279</v>
      </c>
      <c r="D165" s="63">
        <v>329</v>
      </c>
      <c r="E165" s="36" t="s">
        <v>280</v>
      </c>
      <c r="F165" s="36"/>
      <c r="G165" s="37">
        <f t="shared" si="4"/>
        <v>40000</v>
      </c>
      <c r="H165" s="37">
        <v>50000</v>
      </c>
      <c r="I165" s="36" t="s">
        <v>24</v>
      </c>
      <c r="J165" s="58"/>
      <c r="K165" s="37"/>
      <c r="L165" s="59"/>
      <c r="M165" s="38"/>
      <c r="N165" s="38"/>
      <c r="O165" s="38"/>
      <c r="P165" s="38"/>
      <c r="Q165" s="38"/>
      <c r="R165" s="38"/>
      <c r="S165" s="38"/>
    </row>
    <row r="166" spans="1:19" s="28" customFormat="1" ht="83.25" customHeight="1">
      <c r="A166" s="29" t="s">
        <v>281</v>
      </c>
      <c r="B166" s="30"/>
      <c r="C166" s="31" t="s">
        <v>279</v>
      </c>
      <c r="D166" s="53">
        <v>329</v>
      </c>
      <c r="E166" s="31" t="s">
        <v>280</v>
      </c>
      <c r="F166" s="31"/>
      <c r="G166" s="40">
        <f t="shared" si="3"/>
        <v>52000</v>
      </c>
      <c r="H166" s="40">
        <v>65000</v>
      </c>
      <c r="I166" s="31" t="s">
        <v>24</v>
      </c>
      <c r="J166" s="33"/>
      <c r="K166" s="40"/>
      <c r="L166" s="34"/>
      <c r="M166" s="27"/>
      <c r="N166" s="27"/>
      <c r="O166" s="27"/>
      <c r="P166" s="27"/>
      <c r="Q166" s="27"/>
      <c r="R166" s="27"/>
      <c r="S166" s="27"/>
    </row>
    <row r="167" spans="1:19" s="39" customFormat="1" ht="72.75" customHeight="1">
      <c r="A167" s="29" t="s">
        <v>282</v>
      </c>
      <c r="B167" s="35"/>
      <c r="C167" s="36" t="s">
        <v>283</v>
      </c>
      <c r="D167" s="63">
        <v>422</v>
      </c>
      <c r="E167" s="36" t="s">
        <v>284</v>
      </c>
      <c r="F167" s="36"/>
      <c r="G167" s="37">
        <f t="shared" si="3"/>
        <v>3200</v>
      </c>
      <c r="H167" s="37">
        <v>4000</v>
      </c>
      <c r="I167" s="36" t="s">
        <v>24</v>
      </c>
      <c r="J167" s="58"/>
      <c r="K167" s="37" t="s">
        <v>285</v>
      </c>
      <c r="L167" s="59"/>
      <c r="M167" s="38"/>
      <c r="N167" s="38"/>
      <c r="O167" s="38"/>
      <c r="P167" s="38"/>
      <c r="Q167" s="38"/>
      <c r="R167" s="38"/>
      <c r="S167" s="38"/>
    </row>
    <row r="168" spans="1:19" s="39" customFormat="1" ht="72.75" customHeight="1">
      <c r="A168" s="29" t="s">
        <v>286</v>
      </c>
      <c r="B168" s="35"/>
      <c r="C168" s="36" t="s">
        <v>283</v>
      </c>
      <c r="D168" s="63">
        <v>422</v>
      </c>
      <c r="E168" s="36" t="s">
        <v>287</v>
      </c>
      <c r="F168" s="36"/>
      <c r="G168" s="37">
        <f>+H168-(20%*H168)</f>
        <v>3200</v>
      </c>
      <c r="H168" s="37">
        <v>4000</v>
      </c>
      <c r="I168" s="36" t="s">
        <v>24</v>
      </c>
      <c r="J168" s="58"/>
      <c r="K168" s="37" t="s">
        <v>285</v>
      </c>
      <c r="L168" s="59"/>
      <c r="M168" s="38"/>
      <c r="N168" s="38"/>
      <c r="O168" s="38"/>
      <c r="P168" s="38"/>
      <c r="Q168" s="38"/>
      <c r="R168" s="38"/>
      <c r="S168" s="38"/>
    </row>
    <row r="169" spans="1:19" s="39" customFormat="1" ht="72.75" customHeight="1">
      <c r="A169" s="29" t="s">
        <v>288</v>
      </c>
      <c r="B169" s="35"/>
      <c r="C169" s="36" t="s">
        <v>283</v>
      </c>
      <c r="D169" s="63">
        <v>422</v>
      </c>
      <c r="E169" s="36" t="s">
        <v>289</v>
      </c>
      <c r="F169" s="36"/>
      <c r="G169" s="37">
        <f t="shared" si="3"/>
        <v>4800</v>
      </c>
      <c r="H169" s="37">
        <v>6000</v>
      </c>
      <c r="I169" s="36" t="s">
        <v>24</v>
      </c>
      <c r="J169" s="58"/>
      <c r="K169" s="37" t="s">
        <v>285</v>
      </c>
      <c r="L169" s="59"/>
      <c r="M169" s="38"/>
      <c r="N169" s="38"/>
      <c r="O169" s="38"/>
      <c r="P169" s="38"/>
      <c r="Q169" s="38"/>
      <c r="R169" s="38"/>
      <c r="S169" s="38"/>
    </row>
    <row r="170" spans="1:19" s="39" customFormat="1" ht="72.75" customHeight="1">
      <c r="A170" s="29" t="s">
        <v>290</v>
      </c>
      <c r="B170" s="35"/>
      <c r="C170" s="36" t="s">
        <v>283</v>
      </c>
      <c r="D170" s="63">
        <v>422</v>
      </c>
      <c r="E170" s="36" t="s">
        <v>291</v>
      </c>
      <c r="F170" s="36"/>
      <c r="G170" s="37">
        <f t="shared" si="3"/>
        <v>6400</v>
      </c>
      <c r="H170" s="37">
        <v>8000</v>
      </c>
      <c r="I170" s="36" t="s">
        <v>24</v>
      </c>
      <c r="J170" s="58"/>
      <c r="K170" s="37" t="s">
        <v>292</v>
      </c>
      <c r="L170" s="59"/>
      <c r="M170" s="38"/>
      <c r="N170" s="38"/>
      <c r="O170" s="38"/>
      <c r="P170" s="38"/>
      <c r="Q170" s="38"/>
      <c r="R170" s="38"/>
      <c r="S170" s="38"/>
    </row>
    <row r="171" spans="1:19" s="28" customFormat="1" ht="72.75" customHeight="1">
      <c r="A171" s="29" t="s">
        <v>293</v>
      </c>
      <c r="B171" s="30"/>
      <c r="C171" s="31" t="s">
        <v>283</v>
      </c>
      <c r="D171" s="53">
        <v>422</v>
      </c>
      <c r="E171" s="31" t="s">
        <v>294</v>
      </c>
      <c r="F171" s="31"/>
      <c r="G171" s="40">
        <f t="shared" si="3"/>
        <v>7040</v>
      </c>
      <c r="H171" s="40">
        <v>8800</v>
      </c>
      <c r="I171" s="31" t="s">
        <v>24</v>
      </c>
      <c r="J171" s="33"/>
      <c r="K171" s="40" t="s">
        <v>292</v>
      </c>
      <c r="L171" s="34"/>
      <c r="M171" s="27"/>
      <c r="N171" s="27"/>
      <c r="O171" s="27"/>
      <c r="P171" s="27"/>
      <c r="Q171" s="27"/>
      <c r="R171" s="27"/>
      <c r="S171" s="27"/>
    </row>
    <row r="172" spans="1:19" s="39" customFormat="1" ht="72.75" customHeight="1">
      <c r="A172" s="29" t="s">
        <v>295</v>
      </c>
      <c r="B172" s="35"/>
      <c r="C172" s="36" t="s">
        <v>296</v>
      </c>
      <c r="D172" s="63">
        <v>422</v>
      </c>
      <c r="E172" s="36" t="s">
        <v>297</v>
      </c>
      <c r="F172" s="36"/>
      <c r="G172" s="37">
        <f t="shared" si="3"/>
        <v>144000</v>
      </c>
      <c r="H172" s="37">
        <v>180000</v>
      </c>
      <c r="I172" s="36" t="s">
        <v>24</v>
      </c>
      <c r="J172" s="36" t="s">
        <v>28</v>
      </c>
      <c r="K172" s="37" t="s">
        <v>292</v>
      </c>
      <c r="L172" s="46"/>
      <c r="M172" s="38"/>
      <c r="N172" s="38"/>
      <c r="O172" s="38"/>
      <c r="P172" s="38"/>
      <c r="Q172" s="38"/>
      <c r="R172" s="38"/>
      <c r="S172" s="38"/>
    </row>
    <row r="173" spans="1:19" s="39" customFormat="1" ht="72.75" customHeight="1">
      <c r="A173" s="29" t="s">
        <v>298</v>
      </c>
      <c r="B173" s="35"/>
      <c r="C173" s="36" t="s">
        <v>296</v>
      </c>
      <c r="D173" s="63">
        <v>422</v>
      </c>
      <c r="E173" s="36" t="s">
        <v>297</v>
      </c>
      <c r="F173" s="36"/>
      <c r="G173" s="37">
        <f t="shared" si="3"/>
        <v>128000</v>
      </c>
      <c r="H173" s="37">
        <v>160000</v>
      </c>
      <c r="I173" s="36" t="s">
        <v>24</v>
      </c>
      <c r="J173" s="36" t="s">
        <v>28</v>
      </c>
      <c r="K173" s="37" t="s">
        <v>299</v>
      </c>
      <c r="L173" s="46"/>
      <c r="M173" s="38"/>
      <c r="N173" s="38"/>
      <c r="O173" s="38"/>
      <c r="P173" s="38"/>
      <c r="Q173" s="38"/>
      <c r="R173" s="38"/>
      <c r="S173" s="38"/>
    </row>
    <row r="174" spans="1:19" s="28" customFormat="1" ht="72.75" customHeight="1">
      <c r="A174" s="29" t="s">
        <v>300</v>
      </c>
      <c r="B174" s="30"/>
      <c r="C174" s="31" t="s">
        <v>296</v>
      </c>
      <c r="D174" s="53">
        <v>422</v>
      </c>
      <c r="E174" s="31" t="s">
        <v>301</v>
      </c>
      <c r="F174" s="31"/>
      <c r="G174" s="40">
        <f t="shared" si="3"/>
        <v>112472</v>
      </c>
      <c r="H174" s="40">
        <v>140590</v>
      </c>
      <c r="I174" s="31" t="s">
        <v>24</v>
      </c>
      <c r="J174" s="31" t="s">
        <v>28</v>
      </c>
      <c r="K174" s="40" t="s">
        <v>302</v>
      </c>
      <c r="L174" s="47"/>
      <c r="M174" s="27"/>
      <c r="N174" s="27"/>
      <c r="O174" s="27"/>
      <c r="P174" s="27"/>
      <c r="Q174" s="27"/>
      <c r="R174" s="27"/>
      <c r="S174" s="27"/>
    </row>
    <row r="175" spans="1:19" s="39" customFormat="1" ht="72.75" customHeight="1">
      <c r="A175" s="29" t="s">
        <v>303</v>
      </c>
      <c r="B175" s="35"/>
      <c r="C175" s="36" t="s">
        <v>283</v>
      </c>
      <c r="D175" s="63">
        <v>422</v>
      </c>
      <c r="E175" s="36" t="s">
        <v>304</v>
      </c>
      <c r="F175" s="36"/>
      <c r="G175" s="37">
        <f t="shared" si="3"/>
        <v>3200</v>
      </c>
      <c r="H175" s="37">
        <v>4000</v>
      </c>
      <c r="I175" s="36" t="s">
        <v>24</v>
      </c>
      <c r="J175" s="58"/>
      <c r="K175" s="37" t="s">
        <v>285</v>
      </c>
      <c r="L175" s="59"/>
      <c r="M175" s="54"/>
      <c r="N175" s="38"/>
      <c r="O175" s="38"/>
      <c r="P175" s="38"/>
      <c r="Q175" s="38"/>
      <c r="R175" s="38"/>
      <c r="S175" s="38"/>
    </row>
    <row r="176" spans="1:19" s="39" customFormat="1" ht="72.75" customHeight="1">
      <c r="A176" s="29" t="s">
        <v>305</v>
      </c>
      <c r="B176" s="35"/>
      <c r="C176" s="36" t="s">
        <v>283</v>
      </c>
      <c r="D176" s="63">
        <v>422</v>
      </c>
      <c r="E176" s="36" t="s">
        <v>306</v>
      </c>
      <c r="F176" s="36"/>
      <c r="G176" s="37">
        <f t="shared" si="3"/>
        <v>3200</v>
      </c>
      <c r="H176" s="37">
        <v>4000</v>
      </c>
      <c r="I176" s="36" t="s">
        <v>24</v>
      </c>
      <c r="J176" s="58"/>
      <c r="K176" s="37" t="s">
        <v>285</v>
      </c>
      <c r="L176" s="59"/>
      <c r="M176" s="38"/>
      <c r="N176" s="38"/>
      <c r="O176" s="38"/>
      <c r="P176" s="38"/>
      <c r="Q176" s="38"/>
      <c r="R176" s="38"/>
      <c r="S176" s="38"/>
    </row>
    <row r="177" spans="1:19" s="39" customFormat="1" ht="72.75" customHeight="1">
      <c r="A177" s="29" t="s">
        <v>307</v>
      </c>
      <c r="B177" s="35"/>
      <c r="C177" s="36" t="s">
        <v>283</v>
      </c>
      <c r="D177" s="63">
        <v>422</v>
      </c>
      <c r="E177" s="36" t="s">
        <v>308</v>
      </c>
      <c r="F177" s="36"/>
      <c r="G177" s="37">
        <f t="shared" si="3"/>
        <v>11600</v>
      </c>
      <c r="H177" s="37">
        <v>14500</v>
      </c>
      <c r="I177" s="36" t="s">
        <v>24</v>
      </c>
      <c r="J177" s="58"/>
      <c r="K177" s="37" t="s">
        <v>292</v>
      </c>
      <c r="L177" s="59"/>
      <c r="M177" s="38"/>
      <c r="N177" s="38"/>
      <c r="O177" s="38"/>
      <c r="P177" s="38"/>
      <c r="Q177" s="38"/>
      <c r="R177" s="38"/>
      <c r="S177" s="38"/>
    </row>
    <row r="178" spans="1:19" s="28" customFormat="1" ht="72.75" customHeight="1">
      <c r="A178" s="29" t="s">
        <v>309</v>
      </c>
      <c r="B178" s="30"/>
      <c r="C178" s="31" t="s">
        <v>283</v>
      </c>
      <c r="D178" s="53">
        <v>422</v>
      </c>
      <c r="E178" s="31" t="s">
        <v>310</v>
      </c>
      <c r="F178" s="31"/>
      <c r="G178" s="40">
        <f t="shared" si="3"/>
        <v>12280</v>
      </c>
      <c r="H178" s="40">
        <v>15350</v>
      </c>
      <c r="I178" s="31" t="s">
        <v>24</v>
      </c>
      <c r="J178" s="33"/>
      <c r="K178" s="40" t="s">
        <v>311</v>
      </c>
      <c r="L178" s="34"/>
      <c r="M178" s="27"/>
      <c r="N178" s="27"/>
      <c r="O178" s="27"/>
      <c r="P178" s="27"/>
      <c r="Q178" s="27"/>
      <c r="R178" s="27"/>
      <c r="S178" s="27"/>
    </row>
    <row r="179" spans="1:19" s="39" customFormat="1" ht="72.75" customHeight="1">
      <c r="A179" s="29" t="s">
        <v>312</v>
      </c>
      <c r="B179" s="35"/>
      <c r="C179" s="36" t="s">
        <v>283</v>
      </c>
      <c r="D179" s="63">
        <v>422</v>
      </c>
      <c r="E179" s="36" t="s">
        <v>313</v>
      </c>
      <c r="F179" s="36"/>
      <c r="G179" s="37">
        <f t="shared" si="3"/>
        <v>16000</v>
      </c>
      <c r="H179" s="37">
        <v>20000</v>
      </c>
      <c r="I179" s="36" t="s">
        <v>24</v>
      </c>
      <c r="J179" s="58"/>
      <c r="K179" s="37" t="s">
        <v>302</v>
      </c>
      <c r="L179" s="59"/>
      <c r="M179" s="147"/>
      <c r="N179" s="148"/>
      <c r="O179" s="38"/>
      <c r="P179" s="38"/>
      <c r="Q179" s="38"/>
      <c r="R179" s="38"/>
      <c r="S179" s="38"/>
    </row>
    <row r="180" spans="1:19" s="39" customFormat="1" ht="72.75" customHeight="1">
      <c r="A180" s="29" t="s">
        <v>314</v>
      </c>
      <c r="B180" s="35"/>
      <c r="C180" s="36" t="s">
        <v>283</v>
      </c>
      <c r="D180" s="63">
        <v>422</v>
      </c>
      <c r="E180" s="36" t="s">
        <v>315</v>
      </c>
      <c r="F180" s="36"/>
      <c r="G180" s="37">
        <f t="shared" si="3"/>
        <v>112678.39999999999</v>
      </c>
      <c r="H180" s="37">
        <v>140848</v>
      </c>
      <c r="I180" s="36" t="s">
        <v>24</v>
      </c>
      <c r="J180" s="36" t="s">
        <v>28</v>
      </c>
      <c r="K180" s="37" t="s">
        <v>292</v>
      </c>
      <c r="L180" s="59"/>
      <c r="M180" s="38"/>
      <c r="N180" s="38"/>
      <c r="O180" s="38"/>
      <c r="P180" s="38"/>
      <c r="Q180" s="38"/>
      <c r="R180" s="38"/>
      <c r="S180" s="38"/>
    </row>
    <row r="181" spans="1:19" s="39" customFormat="1" ht="72.75" customHeight="1">
      <c r="A181" s="29" t="s">
        <v>316</v>
      </c>
      <c r="B181" s="35"/>
      <c r="C181" s="36" t="s">
        <v>283</v>
      </c>
      <c r="D181" s="63">
        <v>422</v>
      </c>
      <c r="E181" s="36" t="s">
        <v>317</v>
      </c>
      <c r="F181" s="36"/>
      <c r="G181" s="37">
        <f t="shared" si="3"/>
        <v>56000</v>
      </c>
      <c r="H181" s="37">
        <v>70000</v>
      </c>
      <c r="I181" s="36" t="s">
        <v>24</v>
      </c>
      <c r="J181" s="36" t="s">
        <v>28</v>
      </c>
      <c r="K181" s="37" t="s">
        <v>292</v>
      </c>
      <c r="L181" s="59"/>
      <c r="M181" s="38"/>
      <c r="N181" s="38"/>
      <c r="O181" s="38"/>
      <c r="P181" s="38"/>
      <c r="Q181" s="38"/>
      <c r="R181" s="38"/>
      <c r="S181" s="38"/>
    </row>
    <row r="182" spans="1:19" s="28" customFormat="1" ht="72.75" customHeight="1">
      <c r="A182" s="29" t="s">
        <v>318</v>
      </c>
      <c r="B182" s="30"/>
      <c r="C182" s="31" t="s">
        <v>283</v>
      </c>
      <c r="D182" s="53">
        <v>422</v>
      </c>
      <c r="E182" s="31" t="s">
        <v>317</v>
      </c>
      <c r="F182" s="31"/>
      <c r="G182" s="40">
        <f t="shared" si="3"/>
        <v>44480</v>
      </c>
      <c r="H182" s="40">
        <v>55600</v>
      </c>
      <c r="I182" s="31" t="s">
        <v>24</v>
      </c>
      <c r="J182" s="31" t="s">
        <v>28</v>
      </c>
      <c r="K182" s="40" t="s">
        <v>302</v>
      </c>
      <c r="L182" s="34"/>
      <c r="M182" s="27"/>
      <c r="N182" s="27"/>
      <c r="O182" s="27"/>
      <c r="P182" s="27"/>
      <c r="Q182" s="27"/>
      <c r="R182" s="27"/>
      <c r="S182" s="27"/>
    </row>
    <row r="183" spans="1:19" s="39" customFormat="1" ht="72.75" customHeight="1">
      <c r="A183" s="29" t="s">
        <v>319</v>
      </c>
      <c r="B183" s="35"/>
      <c r="C183" s="36" t="s">
        <v>283</v>
      </c>
      <c r="D183" s="63">
        <v>422</v>
      </c>
      <c r="E183" s="36" t="s">
        <v>320</v>
      </c>
      <c r="F183" s="36"/>
      <c r="G183" s="37">
        <f t="shared" si="3"/>
        <v>79912.399999999994</v>
      </c>
      <c r="H183" s="37">
        <v>99890.5</v>
      </c>
      <c r="I183" s="36" t="s">
        <v>24</v>
      </c>
      <c r="J183" s="36" t="s">
        <v>28</v>
      </c>
      <c r="K183" s="37" t="s">
        <v>292</v>
      </c>
      <c r="L183" s="59"/>
      <c r="M183" s="38"/>
      <c r="N183" s="38"/>
      <c r="O183" s="38"/>
      <c r="P183" s="38"/>
      <c r="Q183" s="38"/>
      <c r="R183" s="38"/>
      <c r="S183" s="38"/>
    </row>
    <row r="184" spans="1:19" s="28" customFormat="1" ht="72.75" customHeight="1">
      <c r="A184" s="29" t="s">
        <v>321</v>
      </c>
      <c r="B184" s="30"/>
      <c r="C184" s="31" t="s">
        <v>283</v>
      </c>
      <c r="D184" s="53">
        <v>422</v>
      </c>
      <c r="E184" s="31" t="s">
        <v>322</v>
      </c>
      <c r="F184" s="31"/>
      <c r="G184" s="40">
        <f t="shared" si="3"/>
        <v>47520</v>
      </c>
      <c r="H184" s="40">
        <v>59400</v>
      </c>
      <c r="I184" s="31" t="s">
        <v>24</v>
      </c>
      <c r="J184" s="31" t="s">
        <v>28</v>
      </c>
      <c r="K184" s="40" t="s">
        <v>302</v>
      </c>
      <c r="L184" s="34"/>
      <c r="M184" s="43"/>
      <c r="N184" s="27"/>
      <c r="O184" s="27"/>
      <c r="P184" s="27"/>
      <c r="Q184" s="27"/>
      <c r="R184" s="27"/>
      <c r="S184" s="27"/>
    </row>
    <row r="185" spans="1:19" s="28" customFormat="1" ht="72.75" customHeight="1">
      <c r="A185" s="29" t="s">
        <v>323</v>
      </c>
      <c r="B185" s="30"/>
      <c r="C185" s="31" t="s">
        <v>283</v>
      </c>
      <c r="D185" s="53">
        <v>422</v>
      </c>
      <c r="E185" s="31" t="s">
        <v>324</v>
      </c>
      <c r="F185" s="31"/>
      <c r="G185" s="40">
        <f t="shared" si="3"/>
        <v>19920</v>
      </c>
      <c r="H185" s="40">
        <v>24900</v>
      </c>
      <c r="I185" s="31" t="s">
        <v>24</v>
      </c>
      <c r="J185" s="31" t="s">
        <v>28</v>
      </c>
      <c r="K185" s="40" t="s">
        <v>325</v>
      </c>
      <c r="L185" s="34"/>
      <c r="M185" s="27"/>
      <c r="N185" s="27"/>
      <c r="O185" s="27"/>
      <c r="P185" s="27"/>
      <c r="Q185" s="27"/>
      <c r="R185" s="27"/>
      <c r="S185" s="27"/>
    </row>
    <row r="186" spans="1:19" s="28" customFormat="1" ht="72.75" customHeight="1">
      <c r="A186" s="29" t="s">
        <v>326</v>
      </c>
      <c r="B186" s="30"/>
      <c r="C186" s="31"/>
      <c r="D186" s="53">
        <v>422</v>
      </c>
      <c r="E186" s="31" t="s">
        <v>327</v>
      </c>
      <c r="F186" s="31"/>
      <c r="G186" s="40">
        <f t="shared" si="3"/>
        <v>2875.2</v>
      </c>
      <c r="H186" s="40">
        <v>3594</v>
      </c>
      <c r="I186" s="31" t="s">
        <v>24</v>
      </c>
      <c r="J186" s="31"/>
      <c r="K186" s="40" t="s">
        <v>302</v>
      </c>
      <c r="L186" s="34"/>
      <c r="M186" s="27"/>
      <c r="N186" s="27"/>
      <c r="O186" s="27"/>
      <c r="P186" s="27"/>
      <c r="Q186" s="27"/>
      <c r="R186" s="27"/>
      <c r="S186" s="27"/>
    </row>
    <row r="187" spans="1:19" s="28" customFormat="1" ht="72.75" customHeight="1">
      <c r="A187" s="29" t="s">
        <v>328</v>
      </c>
      <c r="B187" s="30"/>
      <c r="C187" s="31"/>
      <c r="D187" s="53">
        <v>422</v>
      </c>
      <c r="E187" s="31" t="s">
        <v>329</v>
      </c>
      <c r="F187" s="31"/>
      <c r="G187" s="40">
        <f t="shared" si="3"/>
        <v>2950.4</v>
      </c>
      <c r="H187" s="40">
        <v>3688</v>
      </c>
      <c r="I187" s="31" t="s">
        <v>24</v>
      </c>
      <c r="J187" s="31"/>
      <c r="K187" s="40" t="s">
        <v>302</v>
      </c>
      <c r="L187" s="34"/>
      <c r="M187" s="27"/>
      <c r="N187" s="27"/>
      <c r="O187" s="27"/>
      <c r="P187" s="27"/>
      <c r="Q187" s="27"/>
      <c r="R187" s="27"/>
      <c r="S187" s="27"/>
    </row>
    <row r="188" spans="1:19" s="28" customFormat="1" ht="72.75" customHeight="1">
      <c r="A188" s="29" t="s">
        <v>330</v>
      </c>
      <c r="B188" s="30"/>
      <c r="C188" s="31"/>
      <c r="D188" s="53">
        <v>422</v>
      </c>
      <c r="E188" s="31" t="s">
        <v>331</v>
      </c>
      <c r="F188" s="31"/>
      <c r="G188" s="40">
        <f t="shared" si="3"/>
        <v>16000</v>
      </c>
      <c r="H188" s="40">
        <v>20000</v>
      </c>
      <c r="I188" s="31" t="s">
        <v>24</v>
      </c>
      <c r="J188" s="31"/>
      <c r="K188" s="40" t="s">
        <v>332</v>
      </c>
      <c r="L188" s="34"/>
      <c r="M188" s="27"/>
      <c r="N188" s="27"/>
      <c r="O188" s="27"/>
      <c r="P188" s="27"/>
      <c r="Q188" s="27"/>
      <c r="R188" s="27"/>
      <c r="S188" s="27"/>
    </row>
    <row r="189" spans="1:19" s="28" customFormat="1" ht="72.75" customHeight="1">
      <c r="A189" s="29" t="s">
        <v>333</v>
      </c>
      <c r="B189" s="30"/>
      <c r="C189" s="31" t="s">
        <v>283</v>
      </c>
      <c r="D189" s="53">
        <v>422</v>
      </c>
      <c r="E189" s="31" t="s">
        <v>334</v>
      </c>
      <c r="F189" s="31"/>
      <c r="G189" s="40">
        <f>+H189-(20%*H189)</f>
        <v>20300</v>
      </c>
      <c r="H189" s="40">
        <v>25375</v>
      </c>
      <c r="I189" s="31" t="s">
        <v>24</v>
      </c>
      <c r="J189" s="31" t="s">
        <v>28</v>
      </c>
      <c r="K189" s="40" t="s">
        <v>335</v>
      </c>
      <c r="L189" s="34"/>
      <c r="M189" s="27"/>
      <c r="N189" s="27"/>
      <c r="O189" s="27"/>
      <c r="P189" s="27"/>
      <c r="Q189" s="27"/>
      <c r="R189" s="27"/>
      <c r="S189" s="27"/>
    </row>
    <row r="190" spans="1:19" s="28" customFormat="1" ht="72.75" customHeight="1">
      <c r="A190" s="29" t="s">
        <v>336</v>
      </c>
      <c r="B190" s="30"/>
      <c r="C190" s="31" t="s">
        <v>283</v>
      </c>
      <c r="D190" s="53">
        <v>451</v>
      </c>
      <c r="E190" s="31" t="s">
        <v>337</v>
      </c>
      <c r="F190" s="31"/>
      <c r="G190" s="40">
        <f>+H190-(20%*H190)</f>
        <v>14388.8</v>
      </c>
      <c r="H190" s="40">
        <v>17986</v>
      </c>
      <c r="I190" s="31" t="s">
        <v>24</v>
      </c>
      <c r="J190" s="33"/>
      <c r="K190" s="40" t="s">
        <v>338</v>
      </c>
      <c r="L190" s="34"/>
      <c r="M190" s="27"/>
      <c r="N190" s="27"/>
      <c r="O190" s="27"/>
      <c r="P190" s="27"/>
      <c r="Q190" s="27"/>
      <c r="R190" s="27"/>
      <c r="S190" s="27"/>
    </row>
    <row r="191" spans="1:19" s="28" customFormat="1" ht="72.75" customHeight="1">
      <c r="A191" s="29" t="s">
        <v>339</v>
      </c>
      <c r="B191" s="30"/>
      <c r="C191" s="31" t="s">
        <v>283</v>
      </c>
      <c r="D191" s="53">
        <v>451</v>
      </c>
      <c r="E191" s="31" t="s">
        <v>340</v>
      </c>
      <c r="F191" s="31"/>
      <c r="G191" s="40">
        <f>+H191-(20%*H191)</f>
        <v>16000</v>
      </c>
      <c r="H191" s="40">
        <v>20000</v>
      </c>
      <c r="I191" s="31" t="s">
        <v>24</v>
      </c>
      <c r="J191" s="33"/>
      <c r="K191" s="40"/>
      <c r="L191" s="34"/>
      <c r="M191" s="27"/>
      <c r="N191" s="27"/>
      <c r="O191" s="27"/>
      <c r="P191" s="27"/>
      <c r="Q191" s="27"/>
      <c r="R191" s="27"/>
      <c r="S191" s="27"/>
    </row>
    <row r="192" spans="1:19" s="28" customFormat="1" ht="72.75" customHeight="1">
      <c r="A192" s="29" t="s">
        <v>341</v>
      </c>
      <c r="B192" s="30"/>
      <c r="C192" s="31" t="s">
        <v>283</v>
      </c>
      <c r="D192" s="53">
        <v>452</v>
      </c>
      <c r="E192" s="31" t="s">
        <v>342</v>
      </c>
      <c r="F192" s="31"/>
      <c r="G192" s="40">
        <f>+H192-(20%*H192)</f>
        <v>1985.6</v>
      </c>
      <c r="H192" s="40">
        <v>2482</v>
      </c>
      <c r="I192" s="31" t="s">
        <v>24</v>
      </c>
      <c r="J192" s="33"/>
      <c r="K192" s="40" t="s">
        <v>338</v>
      </c>
      <c r="L192" s="34"/>
      <c r="M192" s="27"/>
      <c r="N192" s="27"/>
      <c r="O192" s="27"/>
      <c r="P192" s="27"/>
      <c r="Q192" s="27"/>
      <c r="R192" s="27"/>
      <c r="S192" s="27"/>
    </row>
    <row r="193" spans="1:19" s="28" customFormat="1" ht="72.75" customHeight="1">
      <c r="A193" s="29" t="s">
        <v>343</v>
      </c>
      <c r="B193" s="30"/>
      <c r="C193" s="31" t="s">
        <v>283</v>
      </c>
      <c r="D193" s="53">
        <v>452</v>
      </c>
      <c r="E193" s="31" t="s">
        <v>344</v>
      </c>
      <c r="F193" s="31"/>
      <c r="G193" s="40">
        <f>+H193-(20%*H193)</f>
        <v>8366</v>
      </c>
      <c r="H193" s="40">
        <v>10457.5</v>
      </c>
      <c r="I193" s="31" t="s">
        <v>24</v>
      </c>
      <c r="J193" s="33"/>
      <c r="K193" s="40" t="s">
        <v>338</v>
      </c>
      <c r="L193" s="34"/>
      <c r="M193" s="27"/>
      <c r="N193" s="27"/>
      <c r="O193" s="27"/>
      <c r="P193" s="27"/>
      <c r="Q193" s="27"/>
      <c r="R193" s="27"/>
      <c r="S193" s="27"/>
    </row>
    <row r="194" spans="1:19" s="57" customFormat="1" ht="16.5" thickBot="1">
      <c r="A194" s="29" t="s">
        <v>345</v>
      </c>
      <c r="B194" s="149" t="s">
        <v>346</v>
      </c>
      <c r="C194" s="150"/>
      <c r="D194" s="64"/>
      <c r="E194" s="65" t="s">
        <v>347</v>
      </c>
      <c r="F194" s="65"/>
      <c r="G194" s="65">
        <f>+G22+G25+G26+G27+G28+G29+G30+G31+G32+G33+G35+G36+G38+G39+G41+G43+G45+G46+G49+G51+G52+G55+G56+G58+G59+G62+G63+G65+G66+G68+G70+G72+G74+G75+G76+G77+G78+G79+G81+G82+G85+G86+G88+G89+G91+G93+G94+G96+G97+G99+G100+G102+G103+G104+G105+G106+G108+G109+G110+G111+G112+G113+G114+G116+G118+G120+G121+G122+G125+G126+G129+G130+G131+G132+G133+G135+G136+G138+G139+G140+G141+G142+G143+G144+G145+G147+G148+G149+G151+G153+G154+G155+G156+G157+G158+G159+G160+G162+G163+G164+G166+G171+G174+G178+G182+G184+G185+G186+G187+G188+G189+G190+G193+G192+G191</f>
        <v>3267558.2917805593</v>
      </c>
      <c r="H194" s="65">
        <f>+H22+H25+H26+H27+H28+H29+H30+H31+H32+H33+H35+H36+H38+H39+H41+H43+H45+H46+H49+H51+H52+H55+H56+H58+H59+H62+H63+H65+H66+H68+H70+H72+H74+H75+H76+H77+H78+H79+H81+H82+H85+H86+H88+H89+H91+H93+H94+H96+H97+H99+H100+H102+H103+H104+H105+H106+H108+H109+H110+H111+H112+H113+H114+H116+H118+H120+H121+H122+H125+H126+H129+H130+H131+H132+H133+H135+H136+H138+H139+H140+H141+H142+H143+H144+H145+H147+H148+H149+H151+H153+H154+H155+H156+H157+H158+H159+H160+H162+H163+H164+H166+H171+H174+H178+H182+H184+H185+H186+H187+H188+H189+H190+H193+H192+H191</f>
        <v>4019795.5</v>
      </c>
      <c r="I194" s="65"/>
      <c r="J194" s="65"/>
      <c r="K194" s="65"/>
      <c r="L194" s="66"/>
      <c r="M194" s="56"/>
      <c r="N194" s="56"/>
      <c r="O194" s="56"/>
      <c r="P194" s="56"/>
      <c r="Q194" s="56"/>
      <c r="R194" s="56"/>
      <c r="S194" s="56"/>
    </row>
    <row r="195" spans="1:19" s="13" customFormat="1" ht="60" customHeight="1">
      <c r="A195" s="85" t="s">
        <v>348</v>
      </c>
      <c r="B195" s="86"/>
      <c r="C195" s="86"/>
      <c r="D195" s="86"/>
      <c r="E195" s="86"/>
      <c r="F195" s="86"/>
      <c r="G195" s="86"/>
      <c r="H195" s="86"/>
      <c r="I195" s="86"/>
      <c r="J195" s="86"/>
      <c r="K195" s="86"/>
      <c r="L195" s="86"/>
      <c r="M195" s="67"/>
      <c r="N195" s="15"/>
      <c r="O195" s="15"/>
      <c r="P195" s="15"/>
      <c r="Q195" s="15"/>
      <c r="R195" s="15"/>
      <c r="S195" s="15"/>
    </row>
    <row r="196" spans="1:19" s="69" customFormat="1" ht="55.5" customHeight="1">
      <c r="A196" s="145" t="s">
        <v>349</v>
      </c>
      <c r="B196" s="145"/>
      <c r="C196" s="145"/>
      <c r="D196" s="145"/>
      <c r="E196" s="145"/>
      <c r="F196" s="145"/>
      <c r="G196" s="145"/>
      <c r="H196" s="145"/>
      <c r="I196" s="145"/>
      <c r="J196" s="145"/>
      <c r="K196" s="145"/>
      <c r="L196" s="145"/>
      <c r="M196" s="68"/>
      <c r="N196" s="68"/>
      <c r="O196" s="68"/>
      <c r="P196" s="68"/>
      <c r="Q196" s="68"/>
      <c r="R196" s="68"/>
      <c r="S196" s="68"/>
    </row>
    <row r="197" spans="1:19" s="69" customFormat="1" ht="59.25" customHeight="1">
      <c r="A197" s="82" t="s">
        <v>350</v>
      </c>
      <c r="B197" s="82"/>
      <c r="C197" s="82"/>
      <c r="D197" s="82"/>
      <c r="E197" s="82"/>
      <c r="F197" s="82"/>
      <c r="G197" s="82"/>
      <c r="H197" s="82"/>
      <c r="I197" s="82"/>
      <c r="J197" s="82"/>
      <c r="K197" s="82"/>
      <c r="L197" s="82"/>
      <c r="M197" s="68"/>
      <c r="N197" s="68"/>
      <c r="O197" s="68"/>
      <c r="P197" s="68"/>
      <c r="Q197" s="68"/>
      <c r="R197" s="68"/>
      <c r="S197" s="68"/>
    </row>
    <row r="198" spans="1:19" s="13" customFormat="1" ht="36.75" customHeight="1">
      <c r="A198" s="85" t="s">
        <v>351</v>
      </c>
      <c r="B198" s="86"/>
      <c r="C198" s="86"/>
      <c r="D198" s="86"/>
      <c r="E198" s="86"/>
      <c r="F198" s="86"/>
      <c r="G198" s="86"/>
      <c r="H198" s="86"/>
      <c r="I198" s="86"/>
      <c r="J198" s="86"/>
      <c r="K198" s="86"/>
      <c r="L198" s="86"/>
      <c r="M198" s="15"/>
      <c r="N198" s="15"/>
      <c r="O198" s="15"/>
      <c r="P198" s="15"/>
      <c r="Q198" s="15"/>
      <c r="R198" s="15"/>
      <c r="S198" s="15"/>
    </row>
    <row r="199" spans="1:19" s="69" customFormat="1" ht="33" customHeight="1">
      <c r="A199" s="91" t="s">
        <v>352</v>
      </c>
      <c r="B199" s="91"/>
      <c r="C199" s="91"/>
      <c r="D199" s="91"/>
      <c r="E199" s="91"/>
      <c r="F199" s="91"/>
      <c r="G199" s="91"/>
      <c r="H199" s="91"/>
      <c r="I199" s="91"/>
      <c r="J199" s="91"/>
      <c r="K199" s="91"/>
      <c r="L199" s="91"/>
      <c r="M199" s="68"/>
      <c r="N199" s="68"/>
      <c r="O199" s="68"/>
      <c r="P199" s="68"/>
      <c r="Q199" s="68"/>
      <c r="R199" s="68"/>
      <c r="S199" s="68"/>
    </row>
    <row r="200" spans="1:19" s="69" customFormat="1" ht="11.25" customHeight="1">
      <c r="M200" s="68"/>
      <c r="N200" s="68"/>
      <c r="O200" s="68"/>
      <c r="P200" s="68"/>
      <c r="Q200" s="68"/>
      <c r="R200" s="68"/>
      <c r="S200" s="68"/>
    </row>
    <row r="201" spans="1:19" s="70" customFormat="1" ht="12" hidden="1" customHeight="1">
      <c r="M201" s="71"/>
      <c r="N201" s="71"/>
      <c r="O201" s="71"/>
      <c r="P201" s="71"/>
      <c r="Q201" s="71"/>
      <c r="R201" s="71"/>
      <c r="S201" s="71"/>
    </row>
    <row r="202" spans="1:19" s="70" customFormat="1" ht="34.5" customHeight="1">
      <c r="C202" s="70" t="s">
        <v>353</v>
      </c>
      <c r="F202" s="72"/>
      <c r="H202" s="73"/>
      <c r="J202" s="70" t="s">
        <v>354</v>
      </c>
      <c r="M202" s="71"/>
      <c r="N202" s="71"/>
      <c r="O202" s="71"/>
      <c r="P202" s="71"/>
      <c r="Q202" s="71"/>
      <c r="R202" s="71"/>
      <c r="S202" s="71"/>
    </row>
    <row r="203" spans="1:19" s="70" customFormat="1" ht="12" hidden="1" customHeight="1">
      <c r="M203" s="71"/>
      <c r="N203" s="71"/>
      <c r="O203" s="71"/>
      <c r="P203" s="71"/>
      <c r="Q203" s="71"/>
      <c r="R203" s="71"/>
      <c r="S203" s="71"/>
    </row>
    <row r="204" spans="1:19" s="70" customFormat="1" ht="21" customHeight="1">
      <c r="B204" s="75"/>
      <c r="E204" s="74"/>
      <c r="F204" s="74"/>
      <c r="G204" s="74"/>
      <c r="I204" s="146" t="s">
        <v>355</v>
      </c>
      <c r="J204" s="146"/>
      <c r="K204" s="146"/>
      <c r="M204" s="71"/>
      <c r="N204" s="71"/>
      <c r="O204" s="71"/>
      <c r="P204" s="71"/>
      <c r="Q204" s="71"/>
      <c r="R204" s="71"/>
      <c r="S204" s="71"/>
    </row>
    <row r="205" spans="1:19" s="70" customFormat="1" ht="15.75" customHeight="1">
      <c r="A205" s="76"/>
      <c r="B205" s="75"/>
      <c r="M205" s="71"/>
      <c r="N205" s="71"/>
      <c r="O205" s="71"/>
      <c r="P205" s="71"/>
      <c r="Q205" s="71"/>
      <c r="R205" s="71"/>
      <c r="S205" s="71"/>
    </row>
    <row r="206" spans="1:19" s="70" customFormat="1" ht="15">
      <c r="B206" s="75"/>
      <c r="C206" s="70" t="s">
        <v>356</v>
      </c>
      <c r="M206" s="71"/>
      <c r="N206" s="71"/>
      <c r="O206" s="71"/>
      <c r="P206" s="71"/>
      <c r="Q206" s="71"/>
      <c r="R206" s="71"/>
      <c r="S206" s="71"/>
    </row>
    <row r="207" spans="1:19" s="70" customFormat="1" ht="15">
      <c r="B207" s="75"/>
      <c r="M207" s="71"/>
      <c r="N207" s="71"/>
      <c r="O207" s="71"/>
      <c r="P207" s="71"/>
      <c r="Q207" s="71"/>
      <c r="R207" s="71"/>
      <c r="S207" s="71"/>
    </row>
    <row r="208" spans="1:19" s="70" customFormat="1" ht="15">
      <c r="B208" s="75"/>
      <c r="M208" s="71"/>
      <c r="N208" s="71"/>
      <c r="O208" s="71"/>
      <c r="P208" s="71"/>
      <c r="Q208" s="71"/>
      <c r="R208" s="71"/>
      <c r="S208" s="71"/>
    </row>
    <row r="209" spans="2:19" s="70" customFormat="1">
      <c r="B209" s="75"/>
      <c r="H209" s="73"/>
      <c r="I209" s="72"/>
      <c r="M209" s="71"/>
      <c r="N209" s="71"/>
      <c r="O209" s="71"/>
      <c r="P209" s="71"/>
      <c r="Q209" s="71"/>
      <c r="R209" s="71"/>
      <c r="S209" s="71"/>
    </row>
    <row r="210" spans="2:19" s="70" customFormat="1" ht="15">
      <c r="B210" s="75"/>
      <c r="H210" s="73"/>
      <c r="M210" s="71"/>
      <c r="N210" s="71"/>
      <c r="O210" s="71"/>
      <c r="P210" s="71"/>
      <c r="Q210" s="71"/>
      <c r="R210" s="71"/>
      <c r="S210" s="71"/>
    </row>
    <row r="211" spans="2:19" s="70" customFormat="1" ht="15">
      <c r="B211" s="75"/>
      <c r="H211" s="73"/>
      <c r="M211" s="71"/>
      <c r="N211" s="71"/>
      <c r="O211" s="71"/>
      <c r="P211" s="71"/>
      <c r="Q211" s="71"/>
      <c r="R211" s="71"/>
      <c r="S211" s="71"/>
    </row>
    <row r="212" spans="2:19" s="70" customFormat="1" ht="15">
      <c r="B212" s="75"/>
      <c r="H212" s="73"/>
      <c r="M212" s="71"/>
      <c r="N212" s="71"/>
      <c r="O212" s="71"/>
      <c r="P212" s="71"/>
      <c r="Q212" s="71"/>
      <c r="R212" s="71"/>
      <c r="S212" s="71"/>
    </row>
    <row r="213" spans="2:19" s="70" customFormat="1" ht="15">
      <c r="B213" s="75"/>
      <c r="H213" s="73"/>
      <c r="M213" s="71"/>
      <c r="N213" s="71"/>
      <c r="O213" s="71"/>
      <c r="P213" s="71"/>
      <c r="Q213" s="71"/>
      <c r="R213" s="71"/>
      <c r="S213" s="71"/>
    </row>
    <row r="214" spans="2:19" s="70" customFormat="1" ht="15">
      <c r="B214" s="75"/>
      <c r="M214" s="71"/>
      <c r="N214" s="71"/>
      <c r="O214" s="71"/>
      <c r="P214" s="71"/>
      <c r="Q214" s="71"/>
      <c r="R214" s="71"/>
      <c r="S214" s="71"/>
    </row>
    <row r="215" spans="2:19" s="70" customFormat="1" ht="15">
      <c r="B215" s="75"/>
      <c r="M215" s="71"/>
      <c r="N215" s="71"/>
      <c r="O215" s="71"/>
      <c r="P215" s="71"/>
      <c r="Q215" s="71"/>
      <c r="R215" s="71"/>
      <c r="S215" s="71"/>
    </row>
    <row r="216" spans="2:19" s="70" customFormat="1" ht="15">
      <c r="B216" s="75"/>
      <c r="M216" s="71"/>
      <c r="N216" s="71"/>
      <c r="O216" s="71"/>
      <c r="P216" s="71"/>
      <c r="Q216" s="71"/>
      <c r="R216" s="71"/>
      <c r="S216" s="71"/>
    </row>
    <row r="217" spans="2:19" s="75" customFormat="1">
      <c r="B217" s="77"/>
      <c r="C217" s="78"/>
      <c r="D217" s="78"/>
      <c r="E217" s="78"/>
      <c r="F217" s="78"/>
      <c r="G217" s="79"/>
      <c r="H217" s="79"/>
      <c r="I217" s="80"/>
      <c r="J217" s="80"/>
      <c r="K217" s="80"/>
      <c r="L217" s="80"/>
      <c r="M217" s="26"/>
      <c r="N217" s="26"/>
      <c r="O217" s="26"/>
      <c r="P217" s="26"/>
      <c r="Q217" s="26"/>
      <c r="R217" s="26"/>
      <c r="S217" s="26"/>
    </row>
    <row r="218" spans="2:19" s="75" customFormat="1">
      <c r="B218" s="77"/>
      <c r="C218" s="78"/>
      <c r="D218" s="78"/>
      <c r="E218" s="78"/>
      <c r="F218" s="78"/>
      <c r="G218" s="79"/>
      <c r="H218" s="79"/>
      <c r="I218" s="80"/>
      <c r="J218" s="80"/>
      <c r="K218" s="80"/>
      <c r="L218" s="80"/>
      <c r="M218" s="26"/>
      <c r="N218" s="26"/>
      <c r="O218" s="26"/>
      <c r="P218" s="26"/>
      <c r="Q218" s="26"/>
      <c r="R218" s="26"/>
      <c r="S218" s="26"/>
    </row>
    <row r="219" spans="2:19" s="75" customFormat="1">
      <c r="B219" s="77"/>
      <c r="C219" s="78"/>
      <c r="D219" s="78"/>
      <c r="E219" s="78"/>
      <c r="F219" s="78"/>
      <c r="G219" s="79"/>
      <c r="H219" s="79"/>
      <c r="I219" s="80"/>
      <c r="J219" s="80"/>
      <c r="K219" s="80"/>
      <c r="L219" s="80"/>
      <c r="M219" s="26"/>
      <c r="N219" s="26"/>
      <c r="O219" s="26"/>
      <c r="P219" s="26"/>
      <c r="Q219" s="26"/>
      <c r="R219" s="26"/>
      <c r="S219" s="26"/>
    </row>
    <row r="220" spans="2:19" s="28" customFormat="1">
      <c r="B220" s="81"/>
      <c r="C220" s="23"/>
      <c r="D220" s="23"/>
      <c r="E220" s="23"/>
      <c r="F220" s="23"/>
      <c r="G220" s="24"/>
      <c r="H220" s="24"/>
      <c r="I220" s="25"/>
      <c r="J220" s="25"/>
      <c r="K220" s="25"/>
      <c r="L220" s="25"/>
      <c r="M220" s="27"/>
      <c r="N220" s="27"/>
      <c r="O220" s="27"/>
      <c r="P220" s="27"/>
      <c r="Q220" s="27"/>
      <c r="R220" s="27"/>
      <c r="S220" s="27"/>
    </row>
    <row r="221" spans="2:19" s="28" customFormat="1">
      <c r="B221" s="81"/>
      <c r="C221" s="23"/>
      <c r="D221" s="23"/>
      <c r="E221" s="23"/>
      <c r="F221" s="23"/>
      <c r="G221" s="24"/>
      <c r="H221" s="24"/>
      <c r="I221" s="25"/>
      <c r="J221" s="25"/>
      <c r="K221" s="25"/>
      <c r="L221" s="25"/>
      <c r="M221" s="27"/>
      <c r="N221" s="27"/>
      <c r="O221" s="27"/>
      <c r="P221" s="27"/>
      <c r="Q221" s="27"/>
      <c r="R221" s="27"/>
      <c r="S221" s="27"/>
    </row>
    <row r="222" spans="2:19" s="28" customFormat="1" ht="101.25" customHeight="1">
      <c r="B222" s="81"/>
      <c r="C222" s="23"/>
      <c r="D222" s="23"/>
      <c r="E222" s="23"/>
      <c r="F222" s="23"/>
      <c r="G222" s="24"/>
      <c r="H222" s="24"/>
      <c r="I222" s="25"/>
      <c r="J222" s="25"/>
      <c r="K222" s="25"/>
      <c r="L222" s="25"/>
      <c r="M222" s="27"/>
      <c r="N222" s="27"/>
      <c r="O222" s="27"/>
      <c r="P222" s="27"/>
      <c r="Q222" s="27"/>
      <c r="R222" s="27"/>
      <c r="S222" s="27"/>
    </row>
    <row r="223" spans="2:19" s="28" customFormat="1">
      <c r="B223" s="81"/>
      <c r="C223" s="23"/>
      <c r="D223" s="23"/>
      <c r="E223" s="23"/>
      <c r="F223" s="23"/>
      <c r="G223" s="24"/>
      <c r="H223" s="24"/>
      <c r="I223" s="25"/>
      <c r="J223" s="25"/>
      <c r="K223" s="25"/>
      <c r="L223" s="25"/>
      <c r="M223" s="27"/>
      <c r="N223" s="27"/>
      <c r="O223" s="27"/>
      <c r="P223" s="27"/>
      <c r="Q223" s="27"/>
      <c r="R223" s="27"/>
      <c r="S223" s="27"/>
    </row>
    <row r="224" spans="2:19" s="28" customFormat="1">
      <c r="B224" s="81"/>
      <c r="C224" s="23"/>
      <c r="D224" s="23"/>
      <c r="E224" s="23"/>
      <c r="F224" s="23"/>
      <c r="G224" s="24"/>
      <c r="H224" s="24"/>
      <c r="I224" s="25"/>
      <c r="J224" s="25"/>
      <c r="K224" s="25"/>
      <c r="L224" s="25"/>
      <c r="M224" s="27"/>
      <c r="N224" s="27"/>
      <c r="O224" s="27"/>
      <c r="P224" s="27"/>
      <c r="Q224" s="27"/>
      <c r="R224" s="27"/>
      <c r="S224" s="27"/>
    </row>
    <row r="225" spans="2:19" s="28" customFormat="1">
      <c r="B225" s="81"/>
      <c r="C225" s="23"/>
      <c r="D225" s="23"/>
      <c r="E225" s="23"/>
      <c r="F225" s="23"/>
      <c r="G225" s="24"/>
      <c r="H225" s="24"/>
      <c r="I225" s="25"/>
      <c r="J225" s="25"/>
      <c r="K225" s="25"/>
      <c r="L225" s="25"/>
      <c r="M225" s="27"/>
      <c r="N225" s="27"/>
      <c r="O225" s="27"/>
      <c r="P225" s="27"/>
      <c r="Q225" s="27"/>
      <c r="R225" s="27"/>
      <c r="S225" s="27"/>
    </row>
    <row r="226" spans="2:19" s="28" customFormat="1">
      <c r="B226" s="81"/>
      <c r="C226" s="23"/>
      <c r="D226" s="23"/>
      <c r="E226" s="23"/>
      <c r="F226" s="23"/>
      <c r="G226" s="24"/>
      <c r="H226" s="24"/>
      <c r="I226" s="25"/>
      <c r="J226" s="25"/>
      <c r="K226" s="25"/>
      <c r="L226" s="25"/>
      <c r="M226" s="27"/>
      <c r="N226" s="27"/>
      <c r="O226" s="27"/>
      <c r="P226" s="27"/>
      <c r="Q226" s="27"/>
      <c r="R226" s="27"/>
      <c r="S226" s="27"/>
    </row>
    <row r="227" spans="2:19" s="28" customFormat="1">
      <c r="B227" s="81"/>
      <c r="C227" s="23"/>
      <c r="D227" s="23"/>
      <c r="E227" s="23"/>
      <c r="F227" s="23"/>
      <c r="G227" s="24"/>
      <c r="H227" s="24"/>
      <c r="I227" s="25"/>
      <c r="J227" s="25"/>
      <c r="K227" s="25"/>
      <c r="L227" s="25"/>
      <c r="M227" s="27"/>
      <c r="N227" s="27"/>
      <c r="O227" s="27"/>
      <c r="P227" s="27"/>
      <c r="Q227" s="27"/>
      <c r="R227" s="27"/>
      <c r="S227" s="27"/>
    </row>
    <row r="228" spans="2:19" s="28" customFormat="1">
      <c r="B228" s="81"/>
      <c r="C228" s="23"/>
      <c r="D228" s="23"/>
      <c r="E228" s="23"/>
      <c r="F228" s="23"/>
      <c r="G228" s="24"/>
      <c r="H228" s="24"/>
      <c r="I228" s="25"/>
      <c r="J228" s="25"/>
      <c r="K228" s="25"/>
      <c r="L228" s="25"/>
      <c r="M228" s="27"/>
      <c r="N228" s="27"/>
      <c r="O228" s="27"/>
      <c r="P228" s="27"/>
      <c r="Q228" s="27"/>
      <c r="R228" s="27"/>
      <c r="S228" s="27"/>
    </row>
    <row r="229" spans="2:19" s="28" customFormat="1">
      <c r="B229" s="81"/>
      <c r="C229" s="23"/>
      <c r="D229" s="23"/>
      <c r="E229" s="23"/>
      <c r="F229" s="23"/>
      <c r="G229" s="24"/>
      <c r="H229" s="24"/>
      <c r="I229" s="25"/>
      <c r="J229" s="25"/>
      <c r="K229" s="25"/>
      <c r="L229" s="25"/>
      <c r="M229" s="27"/>
      <c r="N229" s="27"/>
      <c r="O229" s="27"/>
      <c r="P229" s="27"/>
      <c r="Q229" s="27"/>
      <c r="R229" s="27"/>
      <c r="S229" s="27"/>
    </row>
    <row r="230" spans="2:19" s="28" customFormat="1">
      <c r="B230" s="81"/>
      <c r="C230" s="23"/>
      <c r="D230" s="23"/>
      <c r="E230" s="23"/>
      <c r="F230" s="23"/>
      <c r="G230" s="24"/>
      <c r="H230" s="24"/>
      <c r="I230" s="25"/>
      <c r="J230" s="25"/>
      <c r="K230" s="25"/>
      <c r="L230" s="25"/>
      <c r="M230" s="27"/>
      <c r="N230" s="27"/>
      <c r="O230" s="27"/>
      <c r="P230" s="27"/>
      <c r="Q230" s="27"/>
      <c r="R230" s="27"/>
      <c r="S230" s="27"/>
    </row>
    <row r="231" spans="2:19" s="28" customFormat="1">
      <c r="B231" s="81"/>
      <c r="C231" s="23"/>
      <c r="D231" s="23"/>
      <c r="E231" s="23"/>
      <c r="F231" s="23"/>
      <c r="G231" s="24"/>
      <c r="H231" s="24"/>
      <c r="I231" s="25"/>
      <c r="J231" s="25"/>
      <c r="K231" s="25"/>
      <c r="L231" s="25"/>
      <c r="M231" s="27"/>
      <c r="N231" s="27"/>
      <c r="O231" s="27"/>
      <c r="P231" s="27"/>
      <c r="Q231" s="27"/>
      <c r="R231" s="27"/>
      <c r="S231" s="27"/>
    </row>
    <row r="232" spans="2:19" s="28" customFormat="1">
      <c r="B232" s="81"/>
      <c r="C232" s="23"/>
      <c r="D232" s="23"/>
      <c r="E232" s="23"/>
      <c r="F232" s="23"/>
      <c r="G232" s="24"/>
      <c r="H232" s="24"/>
      <c r="I232" s="25"/>
      <c r="J232" s="25"/>
      <c r="K232" s="25"/>
      <c r="L232" s="25"/>
      <c r="M232" s="27"/>
      <c r="N232" s="27"/>
      <c r="O232" s="27"/>
      <c r="P232" s="27"/>
      <c r="Q232" s="27"/>
      <c r="R232" s="27"/>
      <c r="S232" s="27"/>
    </row>
    <row r="233" spans="2:19" s="28" customFormat="1">
      <c r="B233" s="81"/>
      <c r="C233" s="23"/>
      <c r="D233" s="23"/>
      <c r="E233" s="23"/>
      <c r="F233" s="23"/>
      <c r="G233" s="24"/>
      <c r="H233" s="24"/>
      <c r="I233" s="25"/>
      <c r="J233" s="25"/>
      <c r="K233" s="25"/>
      <c r="L233" s="25"/>
      <c r="M233" s="27"/>
      <c r="N233" s="27"/>
      <c r="O233" s="27"/>
      <c r="P233" s="27"/>
      <c r="Q233" s="27"/>
      <c r="R233" s="27"/>
      <c r="S233" s="27"/>
    </row>
    <row r="234" spans="2:19" s="28" customFormat="1">
      <c r="B234" s="81"/>
      <c r="C234" s="23"/>
      <c r="D234" s="23"/>
      <c r="E234" s="23"/>
      <c r="F234" s="23"/>
      <c r="G234" s="24"/>
      <c r="H234" s="24"/>
      <c r="I234" s="25"/>
      <c r="J234" s="25"/>
      <c r="K234" s="25"/>
      <c r="L234" s="25"/>
      <c r="M234" s="27"/>
      <c r="N234" s="27"/>
      <c r="O234" s="27"/>
      <c r="P234" s="27"/>
      <c r="Q234" s="27"/>
      <c r="R234" s="27"/>
      <c r="S234" s="27"/>
    </row>
    <row r="235" spans="2:19" s="28" customFormat="1">
      <c r="B235" s="81"/>
      <c r="C235" s="23"/>
      <c r="D235" s="23"/>
      <c r="E235" s="23"/>
      <c r="F235" s="23"/>
      <c r="G235" s="24"/>
      <c r="H235" s="24"/>
      <c r="I235" s="25"/>
      <c r="J235" s="25"/>
      <c r="K235" s="25"/>
      <c r="L235" s="25"/>
      <c r="M235" s="27"/>
      <c r="N235" s="27"/>
      <c r="O235" s="27"/>
      <c r="P235" s="27"/>
      <c r="Q235" s="27"/>
      <c r="R235" s="27"/>
      <c r="S235" s="27"/>
    </row>
    <row r="236" spans="2:19" s="28" customFormat="1">
      <c r="B236" s="81"/>
      <c r="C236" s="23"/>
      <c r="D236" s="23"/>
      <c r="E236" s="23"/>
      <c r="F236" s="23"/>
      <c r="G236" s="24"/>
      <c r="H236" s="24"/>
      <c r="I236" s="25"/>
      <c r="J236" s="25"/>
      <c r="K236" s="25"/>
      <c r="L236" s="25"/>
      <c r="M236" s="27"/>
      <c r="N236" s="27"/>
      <c r="O236" s="27"/>
      <c r="P236" s="27"/>
      <c r="Q236" s="27"/>
      <c r="R236" s="27"/>
      <c r="S236" s="27"/>
    </row>
    <row r="237" spans="2:19" s="28" customFormat="1">
      <c r="B237" s="81"/>
      <c r="C237" s="23"/>
      <c r="D237" s="23"/>
      <c r="E237" s="23"/>
      <c r="F237" s="23"/>
      <c r="G237" s="24"/>
      <c r="H237" s="24"/>
      <c r="I237" s="25"/>
      <c r="J237" s="25"/>
      <c r="K237" s="25"/>
      <c r="L237" s="25"/>
      <c r="M237" s="27"/>
      <c r="N237" s="27"/>
      <c r="O237" s="27"/>
      <c r="P237" s="27"/>
      <c r="Q237" s="27"/>
      <c r="R237" s="27"/>
      <c r="S237" s="27"/>
    </row>
    <row r="238" spans="2:19" s="28" customFormat="1">
      <c r="B238" s="81"/>
      <c r="C238" s="23"/>
      <c r="D238" s="23"/>
      <c r="E238" s="23"/>
      <c r="F238" s="23"/>
      <c r="G238" s="24"/>
      <c r="H238" s="24"/>
      <c r="I238" s="25"/>
      <c r="J238" s="25"/>
      <c r="K238" s="25"/>
      <c r="L238" s="25"/>
      <c r="M238" s="27"/>
      <c r="N238" s="27"/>
      <c r="O238" s="27"/>
      <c r="P238" s="27"/>
      <c r="Q238" s="27"/>
      <c r="R238" s="27"/>
      <c r="S238" s="27"/>
    </row>
    <row r="239" spans="2:19" s="28" customFormat="1">
      <c r="B239" s="81"/>
      <c r="C239" s="23"/>
      <c r="D239" s="23"/>
      <c r="E239" s="23"/>
      <c r="F239" s="23"/>
      <c r="G239" s="24"/>
      <c r="H239" s="24"/>
      <c r="I239" s="25"/>
      <c r="J239" s="25"/>
      <c r="K239" s="25"/>
      <c r="L239" s="25"/>
      <c r="M239" s="27"/>
      <c r="N239" s="27"/>
      <c r="O239" s="27"/>
      <c r="P239" s="27"/>
      <c r="Q239" s="27"/>
      <c r="R239" s="27"/>
      <c r="S239" s="27"/>
    </row>
    <row r="240" spans="2:19" s="28" customFormat="1">
      <c r="B240" s="81"/>
      <c r="C240" s="23"/>
      <c r="D240" s="23"/>
      <c r="E240" s="23"/>
      <c r="F240" s="23"/>
      <c r="G240" s="24"/>
      <c r="H240" s="24"/>
      <c r="I240" s="25"/>
      <c r="J240" s="25"/>
      <c r="K240" s="25"/>
      <c r="L240" s="25"/>
      <c r="M240" s="27"/>
      <c r="N240" s="27"/>
      <c r="O240" s="27"/>
      <c r="P240" s="27"/>
      <c r="Q240" s="27"/>
      <c r="R240" s="27"/>
      <c r="S240" s="27"/>
    </row>
    <row r="241" spans="1:19" s="28" customFormat="1">
      <c r="B241" s="81"/>
      <c r="C241" s="23"/>
      <c r="D241" s="23"/>
      <c r="E241" s="23"/>
      <c r="F241" s="23"/>
      <c r="G241" s="24"/>
      <c r="H241" s="24"/>
      <c r="I241" s="25"/>
      <c r="J241" s="25"/>
      <c r="K241" s="25"/>
      <c r="L241" s="25"/>
      <c r="M241" s="27"/>
      <c r="N241" s="27"/>
      <c r="O241" s="27"/>
      <c r="P241" s="27"/>
      <c r="Q241" s="27"/>
      <c r="R241" s="27"/>
      <c r="S241" s="27"/>
    </row>
    <row r="242" spans="1:19" s="28" customFormat="1">
      <c r="B242" s="81"/>
      <c r="C242" s="23"/>
      <c r="D242" s="23"/>
      <c r="E242" s="23"/>
      <c r="F242" s="23"/>
      <c r="G242" s="24"/>
      <c r="H242" s="24"/>
      <c r="I242" s="25"/>
      <c r="J242" s="25"/>
      <c r="K242" s="25"/>
      <c r="L242" s="25"/>
      <c r="M242" s="27"/>
      <c r="N242" s="27"/>
      <c r="O242" s="27"/>
      <c r="P242" s="27"/>
      <c r="Q242" s="27"/>
      <c r="R242" s="27"/>
      <c r="S242" s="27"/>
    </row>
    <row r="243" spans="1:19" s="28" customFormat="1">
      <c r="B243" s="81"/>
      <c r="C243" s="23"/>
      <c r="D243" s="23"/>
      <c r="E243" s="23"/>
      <c r="F243" s="23"/>
      <c r="G243" s="24"/>
      <c r="H243" s="24"/>
      <c r="I243" s="25"/>
      <c r="J243" s="25"/>
      <c r="K243" s="25"/>
      <c r="L243" s="25"/>
      <c r="M243" s="27"/>
      <c r="N243" s="27"/>
      <c r="O243" s="27"/>
      <c r="P243" s="27"/>
      <c r="Q243" s="27"/>
      <c r="R243" s="27"/>
      <c r="S243" s="27"/>
    </row>
    <row r="244" spans="1:19" s="28" customFormat="1">
      <c r="B244" s="81"/>
      <c r="C244" s="23"/>
      <c r="D244" s="23"/>
      <c r="E244" s="23"/>
      <c r="F244" s="23"/>
      <c r="G244" s="24"/>
      <c r="H244" s="24"/>
      <c r="I244" s="25"/>
      <c r="J244" s="25"/>
      <c r="K244" s="25"/>
      <c r="L244" s="25"/>
      <c r="M244" s="27"/>
      <c r="N244" s="27"/>
      <c r="O244" s="27"/>
      <c r="P244" s="27"/>
      <c r="Q244" s="27"/>
      <c r="R244" s="27"/>
      <c r="S244" s="27"/>
    </row>
    <row r="245" spans="1:19" s="28" customFormat="1">
      <c r="B245" s="81"/>
      <c r="C245" s="23"/>
      <c r="D245" s="23"/>
      <c r="E245" s="23"/>
      <c r="F245" s="23"/>
      <c r="G245" s="24"/>
      <c r="H245" s="24"/>
      <c r="I245" s="25"/>
      <c r="J245" s="25"/>
      <c r="K245" s="25"/>
      <c r="L245" s="25"/>
      <c r="M245" s="27"/>
      <c r="N245" s="27"/>
      <c r="O245" s="27"/>
      <c r="P245" s="27"/>
      <c r="Q245" s="27"/>
      <c r="R245" s="27"/>
      <c r="S245" s="27"/>
    </row>
    <row r="246" spans="1:19" s="28" customFormat="1">
      <c r="B246" s="81"/>
      <c r="C246" s="23"/>
      <c r="D246" s="23"/>
      <c r="E246" s="23"/>
      <c r="F246" s="23"/>
      <c r="G246" s="24"/>
      <c r="H246" s="24"/>
      <c r="I246" s="25"/>
      <c r="J246" s="25"/>
      <c r="K246" s="25"/>
      <c r="L246" s="25"/>
      <c r="M246" s="27"/>
      <c r="N246" s="27"/>
      <c r="O246" s="27"/>
      <c r="P246" s="27"/>
      <c r="Q246" s="27"/>
      <c r="R246" s="27"/>
      <c r="S246" s="27"/>
    </row>
    <row r="247" spans="1:19" s="28" customFormat="1">
      <c r="B247" s="81"/>
      <c r="C247" s="23"/>
      <c r="D247" s="23"/>
      <c r="E247" s="23"/>
      <c r="F247" s="23"/>
      <c r="G247" s="24"/>
      <c r="H247" s="24"/>
      <c r="I247" s="25"/>
      <c r="J247" s="25"/>
      <c r="K247" s="25"/>
      <c r="L247" s="25"/>
      <c r="M247" s="27"/>
      <c r="N247" s="27"/>
      <c r="O247" s="27"/>
      <c r="P247" s="27"/>
      <c r="Q247" s="27"/>
      <c r="R247" s="27"/>
      <c r="S247" s="27"/>
    </row>
    <row r="248" spans="1:19" s="28" customFormat="1">
      <c r="B248" s="81"/>
      <c r="C248" s="23"/>
      <c r="D248" s="23"/>
      <c r="E248" s="23"/>
      <c r="F248" s="23"/>
      <c r="G248" s="24"/>
      <c r="H248" s="24"/>
      <c r="I248" s="25"/>
      <c r="J248" s="25"/>
      <c r="K248" s="25"/>
      <c r="L248" s="25"/>
      <c r="M248" s="27"/>
      <c r="N248" s="27"/>
      <c r="O248" s="27"/>
      <c r="P248" s="27"/>
      <c r="Q248" s="27"/>
      <c r="R248" s="27"/>
      <c r="S248" s="27"/>
    </row>
    <row r="249" spans="1:19" s="28" customFormat="1">
      <c r="B249" s="81"/>
      <c r="C249" s="23"/>
      <c r="D249" s="23"/>
      <c r="E249" s="23"/>
      <c r="F249" s="23"/>
      <c r="G249" s="24"/>
      <c r="H249" s="24"/>
      <c r="I249" s="25"/>
      <c r="J249" s="25"/>
      <c r="K249" s="25"/>
      <c r="L249" s="25"/>
      <c r="M249" s="27"/>
      <c r="N249" s="27"/>
      <c r="O249" s="27"/>
      <c r="P249" s="27"/>
      <c r="Q249" s="27"/>
      <c r="R249" s="27"/>
      <c r="S249" s="27"/>
    </row>
    <row r="250" spans="1:19" s="28" customFormat="1">
      <c r="B250" s="81"/>
      <c r="C250" s="23"/>
      <c r="D250" s="23"/>
      <c r="E250" s="23"/>
      <c r="F250" s="23"/>
      <c r="G250" s="24"/>
      <c r="H250" s="24"/>
      <c r="I250" s="25"/>
      <c r="J250" s="25"/>
      <c r="K250" s="25"/>
      <c r="L250" s="25"/>
      <c r="M250" s="27"/>
      <c r="N250" s="27"/>
      <c r="O250" s="27"/>
      <c r="P250" s="27"/>
      <c r="Q250" s="27"/>
      <c r="R250" s="27"/>
      <c r="S250" s="27"/>
    </row>
    <row r="251" spans="1:19" s="28" customFormat="1">
      <c r="B251" s="81"/>
      <c r="C251" s="23"/>
      <c r="D251" s="23"/>
      <c r="E251" s="23"/>
      <c r="F251" s="23"/>
      <c r="G251" s="24"/>
      <c r="H251" s="24"/>
      <c r="I251" s="25"/>
      <c r="J251" s="25"/>
      <c r="K251" s="25"/>
      <c r="L251" s="25"/>
      <c r="M251" s="27"/>
      <c r="N251" s="27"/>
      <c r="O251" s="27"/>
      <c r="P251" s="27"/>
      <c r="Q251" s="27"/>
      <c r="R251" s="27"/>
      <c r="S251" s="27"/>
    </row>
    <row r="252" spans="1:19">
      <c r="A252" s="28"/>
      <c r="B252" s="81"/>
      <c r="C252" s="23"/>
      <c r="D252" s="23"/>
      <c r="E252" s="23"/>
      <c r="F252" s="23"/>
      <c r="G252" s="24"/>
      <c r="H252" s="24"/>
      <c r="I252" s="25"/>
      <c r="J252" s="25"/>
      <c r="K252" s="25"/>
      <c r="L252" s="25"/>
    </row>
  </sheetData>
  <mergeCells count="111">
    <mergeCell ref="A195:L195"/>
    <mergeCell ref="A196:L196"/>
    <mergeCell ref="A197:L197"/>
    <mergeCell ref="A198:L198"/>
    <mergeCell ref="A199:L199"/>
    <mergeCell ref="I204:K204"/>
    <mergeCell ref="M104:N104"/>
    <mergeCell ref="M106:N106"/>
    <mergeCell ref="M107:N107"/>
    <mergeCell ref="M108:N108"/>
    <mergeCell ref="M179:N179"/>
    <mergeCell ref="B194:C194"/>
    <mergeCell ref="L77:L78"/>
    <mergeCell ref="F79:F81"/>
    <mergeCell ref="I79:I81"/>
    <mergeCell ref="K79:K81"/>
    <mergeCell ref="L79:L81"/>
    <mergeCell ref="M103:N103"/>
    <mergeCell ref="B76:B77"/>
    <mergeCell ref="A77:A81"/>
    <mergeCell ref="D77:D81"/>
    <mergeCell ref="F77:F78"/>
    <mergeCell ref="I77:I78"/>
    <mergeCell ref="K77:K78"/>
    <mergeCell ref="A73:A75"/>
    <mergeCell ref="D73:D75"/>
    <mergeCell ref="F73:F75"/>
    <mergeCell ref="I73:I75"/>
    <mergeCell ref="K73:K75"/>
    <mergeCell ref="L73:L75"/>
    <mergeCell ref="A66:A68"/>
    <mergeCell ref="D66:D68"/>
    <mergeCell ref="F66:F68"/>
    <mergeCell ref="I66:I68"/>
    <mergeCell ref="K66:K68"/>
    <mergeCell ref="L66:L68"/>
    <mergeCell ref="A57:A63"/>
    <mergeCell ref="D57:D63"/>
    <mergeCell ref="F57:F63"/>
    <mergeCell ref="I57:I63"/>
    <mergeCell ref="K57:K63"/>
    <mergeCell ref="L57:L63"/>
    <mergeCell ref="A53:A56"/>
    <mergeCell ref="D53:D56"/>
    <mergeCell ref="F53:F56"/>
    <mergeCell ref="I53:I56"/>
    <mergeCell ref="K53:K56"/>
    <mergeCell ref="L53:L56"/>
    <mergeCell ref="F25:F26"/>
    <mergeCell ref="I25:I26"/>
    <mergeCell ref="A47:A51"/>
    <mergeCell ref="D47:D51"/>
    <mergeCell ref="F47:F51"/>
    <mergeCell ref="I47:I51"/>
    <mergeCell ref="K47:K51"/>
    <mergeCell ref="L47:L51"/>
    <mergeCell ref="A40:A45"/>
    <mergeCell ref="D40:D45"/>
    <mergeCell ref="F40:F45"/>
    <mergeCell ref="I40:I45"/>
    <mergeCell ref="K40:K45"/>
    <mergeCell ref="L40:L45"/>
    <mergeCell ref="A23:A24"/>
    <mergeCell ref="D23:D24"/>
    <mergeCell ref="F23:F24"/>
    <mergeCell ref="I23:I24"/>
    <mergeCell ref="K23:K24"/>
    <mergeCell ref="L23:L24"/>
    <mergeCell ref="A33:A36"/>
    <mergeCell ref="D33:D36"/>
    <mergeCell ref="F33:F36"/>
    <mergeCell ref="I33:I36"/>
    <mergeCell ref="K33:K36"/>
    <mergeCell ref="L33:L36"/>
    <mergeCell ref="K25:K26"/>
    <mergeCell ref="L25:L26"/>
    <mergeCell ref="A28:A32"/>
    <mergeCell ref="D28:D32"/>
    <mergeCell ref="F28:F32"/>
    <mergeCell ref="I28:I32"/>
    <mergeCell ref="K28:K32"/>
    <mergeCell ref="L28:L32"/>
    <mergeCell ref="A25:A26"/>
    <mergeCell ref="B25:B26"/>
    <mergeCell ref="C25:C26"/>
    <mergeCell ref="D25:D26"/>
    <mergeCell ref="A17:L17"/>
    <mergeCell ref="A19:A20"/>
    <mergeCell ref="B19:B20"/>
    <mergeCell ref="C19:C20"/>
    <mergeCell ref="D19:D20"/>
    <mergeCell ref="E19:E20"/>
    <mergeCell ref="F19:F20"/>
    <mergeCell ref="G19:G20"/>
    <mergeCell ref="H19:H20"/>
    <mergeCell ref="I19:I20"/>
    <mergeCell ref="J19:J20"/>
    <mergeCell ref="K19:K20"/>
    <mergeCell ref="L19:L20"/>
    <mergeCell ref="A9:L9"/>
    <mergeCell ref="A11:L11"/>
    <mergeCell ref="A13:L13"/>
    <mergeCell ref="A14:L14"/>
    <mergeCell ref="A15:L15"/>
    <mergeCell ref="A16:L16"/>
    <mergeCell ref="A1:L1"/>
    <mergeCell ref="A2:L2"/>
    <mergeCell ref="A3:L3"/>
    <mergeCell ref="A5:L5"/>
    <mergeCell ref="A7:E7"/>
    <mergeCell ref="A8:L8"/>
  </mergeCells>
  <printOptions horizontalCentered="1"/>
  <pageMargins left="0.19685039370078741" right="0.23622047244094491" top="0.51181102362204722" bottom="0.35433070866141736" header="0.51181102362204722" footer="0.15748031496062992"/>
  <pageSetup paperSize="9" scale="59" orientation="landscape" r:id="rId1"/>
  <headerFooter alignWithMargins="0">
    <oddFooter>Stranica &amp;P od &amp;N</oddFooter>
  </headerFooter>
  <rowBreaks count="14" manualBreakCount="14">
    <brk id="27" max="11" man="1"/>
    <brk id="39" max="11" man="1"/>
    <brk id="53" max="11" man="1"/>
    <brk id="68" max="11" man="1"/>
    <brk id="83" max="11" man="1"/>
    <brk id="94" max="11" man="1"/>
    <brk id="104" max="11" man="1"/>
    <brk id="116" max="11" man="1"/>
    <brk id="126" max="11" man="1"/>
    <brk id="144" max="11" man="1"/>
    <brk id="155" max="11" man="1"/>
    <brk id="166" max="11" man="1"/>
    <brk id="178" max="11" man="1"/>
    <brk id="20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II.izmjene Plana nabave 2015</vt:lpstr>
      <vt:lpstr>'II.izmjene Plana nabave 2015'!Podrucje_ispisa</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Irena</dc:creator>
  <cp:lastModifiedBy>Ambulanta 1</cp:lastModifiedBy>
  <dcterms:created xsi:type="dcterms:W3CDTF">2015-10-01T12:33:23Z</dcterms:created>
  <dcterms:modified xsi:type="dcterms:W3CDTF">2016-04-08T08:16:15Z</dcterms:modified>
</cp:coreProperties>
</file>