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3895" windowHeight="9975" firstSheet="1" activeTab="3"/>
  </bookViews>
  <sheets>
    <sheet name="I.izmjene Plana nabave 2015.g." sheetId="3" r:id="rId1"/>
    <sheet name=" Plan nabave 2016" sheetId="4" r:id="rId2"/>
    <sheet name="I.Izmjene Plana nabave 2016.god" sheetId="5" r:id="rId3"/>
    <sheet name=" Plan nabave 2017" sheetId="6" r:id="rId4"/>
  </sheets>
  <definedNames>
    <definedName name="_xlnm.Print_Area" localSheetId="1">' Plan nabave 2016'!$A$1:$J$143</definedName>
    <definedName name="_xlnm.Print_Area" localSheetId="3">' Plan nabave 2017'!$A$1:$J$142</definedName>
    <definedName name="_xlnm.Print_Area" localSheetId="0">'I.izmjene Plana nabave 2015.g.'!$A$1:$L$151</definedName>
    <definedName name="_xlnm.Print_Area" localSheetId="2">'I.Izmjene Plana nabave 2016.god'!$A$1:$J$195</definedName>
  </definedNames>
  <calcPr calcId="124519"/>
</workbook>
</file>

<file path=xl/calcChain.xml><?xml version="1.0" encoding="utf-8"?>
<calcChain xmlns="http://schemas.openxmlformats.org/spreadsheetml/2006/main">
  <c r="F74" i="6"/>
  <c r="F129"/>
  <c r="F86"/>
  <c r="E74"/>
  <c r="F71"/>
  <c r="E71" s="1"/>
  <c r="F105"/>
  <c r="E105" s="1"/>
  <c r="F107"/>
  <c r="F84"/>
  <c r="E84" s="1"/>
  <c r="F88"/>
  <c r="E88" s="1"/>
  <c r="F89"/>
  <c r="E107"/>
  <c r="K36" i="4"/>
  <c r="K35"/>
  <c r="E128" i="6"/>
  <c r="E127"/>
  <c r="E126"/>
  <c r="E125"/>
  <c r="E124"/>
  <c r="E123"/>
  <c r="E122"/>
  <c r="E121"/>
  <c r="E120"/>
  <c r="E129" s="1"/>
  <c r="E118"/>
  <c r="E117"/>
  <c r="E116"/>
  <c r="E115"/>
  <c r="E114"/>
  <c r="E113"/>
  <c r="E112"/>
  <c r="E111"/>
  <c r="E110"/>
  <c r="E109"/>
  <c r="E108"/>
  <c r="E106"/>
  <c r="E104"/>
  <c r="E103"/>
  <c r="E102"/>
  <c r="E101"/>
  <c r="E100"/>
  <c r="F99"/>
  <c r="E99" s="1"/>
  <c r="E98"/>
  <c r="E97"/>
  <c r="F96"/>
  <c r="E96" s="1"/>
  <c r="E95"/>
  <c r="E94"/>
  <c r="E93"/>
  <c r="E92"/>
  <c r="E91"/>
  <c r="E90"/>
  <c r="E87"/>
  <c r="E85"/>
  <c r="E83"/>
  <c r="E82"/>
  <c r="E81"/>
  <c r="E80"/>
  <c r="E79"/>
  <c r="E78"/>
  <c r="E77"/>
  <c r="E76"/>
  <c r="E75"/>
  <c r="E73"/>
  <c r="E72"/>
  <c r="E70"/>
  <c r="E69"/>
  <c r="E68"/>
  <c r="E67"/>
  <c r="E66"/>
  <c r="E65"/>
  <c r="F64"/>
  <c r="E64" s="1"/>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F182" i="5"/>
  <c r="F146"/>
  <c r="F137"/>
  <c r="F134"/>
  <c r="E134" s="1"/>
  <c r="F113"/>
  <c r="E113" s="1"/>
  <c r="F112"/>
  <c r="E112" s="1"/>
  <c r="F104"/>
  <c r="E104" s="1"/>
  <c r="F91"/>
  <c r="F184"/>
  <c r="E183"/>
  <c r="E181"/>
  <c r="E180"/>
  <c r="E178"/>
  <c r="E177"/>
  <c r="E176"/>
  <c r="E179"/>
  <c r="E172"/>
  <c r="E169"/>
  <c r="E168"/>
  <c r="E166"/>
  <c r="E154"/>
  <c r="E152"/>
  <c r="E150"/>
  <c r="E143"/>
  <c r="E128"/>
  <c r="E124"/>
  <c r="E122"/>
  <c r="E117"/>
  <c r="E115"/>
  <c r="E105"/>
  <c r="E94"/>
  <c r="E85"/>
  <c r="E84"/>
  <c r="E80"/>
  <c r="E77"/>
  <c r="E76"/>
  <c r="E71"/>
  <c r="E69"/>
  <c r="E68"/>
  <c r="E67"/>
  <c r="E66"/>
  <c r="E59"/>
  <c r="E57"/>
  <c r="E56"/>
  <c r="E52"/>
  <c r="E50"/>
  <c r="E48"/>
  <c r="E45"/>
  <c r="E44"/>
  <c r="E43"/>
  <c r="E42"/>
  <c r="E41"/>
  <c r="E35"/>
  <c r="E34"/>
  <c r="E33"/>
  <c r="E32"/>
  <c r="E26"/>
  <c r="E25"/>
  <c r="E175"/>
  <c r="E174"/>
  <c r="E173"/>
  <c r="E171"/>
  <c r="E170"/>
  <c r="E167"/>
  <c r="E165"/>
  <c r="E164"/>
  <c r="E163"/>
  <c r="E162"/>
  <c r="E159"/>
  <c r="E158"/>
  <c r="E157"/>
  <c r="E156"/>
  <c r="E155"/>
  <c r="E153"/>
  <c r="E151"/>
  <c r="E149"/>
  <c r="E148"/>
  <c r="E147"/>
  <c r="E145"/>
  <c r="E144"/>
  <c r="E142"/>
  <c r="E141"/>
  <c r="E140"/>
  <c r="E139"/>
  <c r="E138"/>
  <c r="E137"/>
  <c r="E136"/>
  <c r="E135"/>
  <c r="E133"/>
  <c r="E132"/>
  <c r="E131"/>
  <c r="E130"/>
  <c r="E129"/>
  <c r="E127"/>
  <c r="E126"/>
  <c r="E125"/>
  <c r="E123"/>
  <c r="E121"/>
  <c r="E120"/>
  <c r="E119"/>
  <c r="E118"/>
  <c r="E116"/>
  <c r="E114"/>
  <c r="E111"/>
  <c r="E110"/>
  <c r="E109"/>
  <c r="E108"/>
  <c r="E107"/>
  <c r="E106"/>
  <c r="E103"/>
  <c r="E102"/>
  <c r="E101"/>
  <c r="E100"/>
  <c r="E99"/>
  <c r="E98"/>
  <c r="E97"/>
  <c r="E96"/>
  <c r="E95"/>
  <c r="E93"/>
  <c r="E92"/>
  <c r="E90"/>
  <c r="E89"/>
  <c r="E88"/>
  <c r="E87"/>
  <c r="E86"/>
  <c r="E83"/>
  <c r="E82"/>
  <c r="E81"/>
  <c r="E79"/>
  <c r="E78"/>
  <c r="E75"/>
  <c r="E74"/>
  <c r="E73"/>
  <c r="E72"/>
  <c r="E70"/>
  <c r="E65"/>
  <c r="E64"/>
  <c r="E63"/>
  <c r="E62"/>
  <c r="E61"/>
  <c r="E60"/>
  <c r="E58"/>
  <c r="E55"/>
  <c r="E54"/>
  <c r="E53"/>
  <c r="E51"/>
  <c r="E49"/>
  <c r="E47"/>
  <c r="E46"/>
  <c r="E40"/>
  <c r="E39"/>
  <c r="E38"/>
  <c r="E37"/>
  <c r="E36"/>
  <c r="E31"/>
  <c r="E30"/>
  <c r="E29"/>
  <c r="E28"/>
  <c r="E27"/>
  <c r="E24"/>
  <c r="E23"/>
  <c r="E22"/>
  <c r="E34" i="4"/>
  <c r="E36"/>
  <c r="F99"/>
  <c r="F64"/>
  <c r="E87"/>
  <c r="F83"/>
  <c r="E85"/>
  <c r="E86"/>
  <c r="E84"/>
  <c r="E111"/>
  <c r="E107"/>
  <c r="E104"/>
  <c r="E96"/>
  <c r="E92"/>
  <c r="F76"/>
  <c r="E76" s="1"/>
  <c r="E68"/>
  <c r="E33"/>
  <c r="E131"/>
  <c r="E128"/>
  <c r="E130"/>
  <c r="E52"/>
  <c r="E53"/>
  <c r="E132"/>
  <c r="E74"/>
  <c r="E72"/>
  <c r="E86" i="6" l="1"/>
  <c r="E89"/>
  <c r="K56" i="5"/>
  <c r="K76"/>
  <c r="E146"/>
  <c r="K29"/>
  <c r="K54"/>
  <c r="K23"/>
  <c r="K60"/>
  <c r="E182"/>
  <c r="E184" s="1"/>
  <c r="K28"/>
  <c r="K74"/>
  <c r="K82"/>
  <c r="K62"/>
  <c r="K72"/>
  <c r="K32"/>
  <c r="K36"/>
  <c r="K78"/>
  <c r="K84"/>
  <c r="K66"/>
  <c r="K41"/>
  <c r="K25"/>
  <c r="E91"/>
  <c r="K52" i="4"/>
  <c r="E129"/>
  <c r="E123" l="1"/>
  <c r="E114"/>
  <c r="E113"/>
  <c r="E112"/>
  <c r="E103"/>
  <c r="E95"/>
  <c r="E89"/>
  <c r="E63"/>
  <c r="E62"/>
  <c r="E47"/>
  <c r="E41"/>
  <c r="E35"/>
  <c r="E127" l="1"/>
  <c r="E126"/>
  <c r="E125"/>
  <c r="E124"/>
  <c r="E120"/>
  <c r="E119"/>
  <c r="E118"/>
  <c r="E117"/>
  <c r="E116"/>
  <c r="E115"/>
  <c r="F110"/>
  <c r="E110" s="1"/>
  <c r="E109"/>
  <c r="E108"/>
  <c r="E106"/>
  <c r="E105"/>
  <c r="F102"/>
  <c r="E102" s="1"/>
  <c r="E101"/>
  <c r="E100"/>
  <c r="E99"/>
  <c r="E98"/>
  <c r="E97"/>
  <c r="E94"/>
  <c r="E93"/>
  <c r="E91"/>
  <c r="E90"/>
  <c r="E88"/>
  <c r="E83"/>
  <c r="E82"/>
  <c r="E81"/>
  <c r="E80"/>
  <c r="E79"/>
  <c r="E78"/>
  <c r="E77"/>
  <c r="E75"/>
  <c r="E73"/>
  <c r="E71"/>
  <c r="E70"/>
  <c r="E67"/>
  <c r="E66"/>
  <c r="E65"/>
  <c r="E61"/>
  <c r="E60"/>
  <c r="E59"/>
  <c r="E58"/>
  <c r="E57"/>
  <c r="E56"/>
  <c r="E55"/>
  <c r="E54"/>
  <c r="E51"/>
  <c r="E50"/>
  <c r="E49"/>
  <c r="E48"/>
  <c r="E46"/>
  <c r="E45"/>
  <c r="E44"/>
  <c r="E43"/>
  <c r="E42"/>
  <c r="E40"/>
  <c r="K40" s="1"/>
  <c r="E39"/>
  <c r="E38"/>
  <c r="E37"/>
  <c r="E31"/>
  <c r="E30"/>
  <c r="E29"/>
  <c r="E28"/>
  <c r="E27"/>
  <c r="E26"/>
  <c r="E25"/>
  <c r="E24"/>
  <c r="E23"/>
  <c r="E22"/>
  <c r="G139" i="3"/>
  <c r="G138"/>
  <c r="G137"/>
  <c r="G134"/>
  <c r="G131"/>
  <c r="G129"/>
  <c r="H78"/>
  <c r="G78" s="1"/>
  <c r="G95"/>
  <c r="G89"/>
  <c r="G97"/>
  <c r="G101"/>
  <c r="K57" i="4" l="1"/>
  <c r="K43"/>
  <c r="K54"/>
  <c r="K23"/>
  <c r="K45"/>
  <c r="K26"/>
  <c r="K30"/>
  <c r="K50"/>
  <c r="E64"/>
  <c r="F133"/>
  <c r="E69"/>
  <c r="E32"/>
  <c r="E122"/>
  <c r="G50" i="3"/>
  <c r="G40"/>
  <c r="G37"/>
  <c r="G56"/>
  <c r="G43"/>
  <c r="G44"/>
  <c r="G33"/>
  <c r="G31"/>
  <c r="G62"/>
  <c r="G47"/>
  <c r="G45"/>
  <c r="G140"/>
  <c r="G136"/>
  <c r="G135"/>
  <c r="G133"/>
  <c r="G132"/>
  <c r="G130"/>
  <c r="G128"/>
  <c r="G127"/>
  <c r="G126"/>
  <c r="G125"/>
  <c r="G124"/>
  <c r="H123"/>
  <c r="G123" s="1"/>
  <c r="H120"/>
  <c r="G120" s="1"/>
  <c r="G119"/>
  <c r="G118"/>
  <c r="H117"/>
  <c r="G117" s="1"/>
  <c r="G116"/>
  <c r="G115"/>
  <c r="G114"/>
  <c r="G113"/>
  <c r="G112"/>
  <c r="H111"/>
  <c r="G111" s="1"/>
  <c r="H110"/>
  <c r="G110" s="1"/>
  <c r="G109"/>
  <c r="G108"/>
  <c r="H107"/>
  <c r="G107" s="1"/>
  <c r="H106"/>
  <c r="G106" s="1"/>
  <c r="G105"/>
  <c r="G104"/>
  <c r="G103"/>
  <c r="G102"/>
  <c r="G100"/>
  <c r="G99"/>
  <c r="G98"/>
  <c r="G96"/>
  <c r="H94"/>
  <c r="H93"/>
  <c r="G93" s="1"/>
  <c r="G92"/>
  <c r="G91"/>
  <c r="G90"/>
  <c r="G88"/>
  <c r="G87"/>
  <c r="G86"/>
  <c r="G85"/>
  <c r="G84"/>
  <c r="G83"/>
  <c r="G82"/>
  <c r="H81"/>
  <c r="G81" s="1"/>
  <c r="H80"/>
  <c r="G80" s="1"/>
  <c r="G79"/>
  <c r="H77"/>
  <c r="G77" s="1"/>
  <c r="H76"/>
  <c r="G76" s="1"/>
  <c r="G75"/>
  <c r="G74"/>
  <c r="G73"/>
  <c r="H72"/>
  <c r="G72" s="1"/>
  <c r="H71"/>
  <c r="G71" s="1"/>
  <c r="H70"/>
  <c r="G70" s="1"/>
  <c r="G69"/>
  <c r="H68"/>
  <c r="G68" s="1"/>
  <c r="G67"/>
  <c r="G66"/>
  <c r="G65"/>
  <c r="G64"/>
  <c r="G63"/>
  <c r="G61"/>
  <c r="G60"/>
  <c r="G57"/>
  <c r="G55"/>
  <c r="G54"/>
  <c r="G53"/>
  <c r="G52"/>
  <c r="G51"/>
  <c r="G49"/>
  <c r="G48"/>
  <c r="G46"/>
  <c r="G42"/>
  <c r="G41"/>
  <c r="G39"/>
  <c r="G38"/>
  <c r="H36"/>
  <c r="G36" s="1"/>
  <c r="G35"/>
  <c r="H34"/>
  <c r="G32"/>
  <c r="G30"/>
  <c r="G29"/>
  <c r="G28"/>
  <c r="G27"/>
  <c r="G26"/>
  <c r="G25"/>
  <c r="G24"/>
  <c r="G23"/>
  <c r="G22"/>
  <c r="E133" i="4" l="1"/>
  <c r="G94" i="3"/>
  <c r="H141"/>
  <c r="G34"/>
  <c r="G141"/>
  <c r="G122"/>
</calcChain>
</file>

<file path=xl/sharedStrings.xml><?xml version="1.0" encoding="utf-8"?>
<sst xmlns="http://schemas.openxmlformats.org/spreadsheetml/2006/main" count="2087" uniqueCount="422">
  <si>
    <t>" DOM ZA STARIJE I NEMOĆNE OSOBE POŽEGA"</t>
  </si>
  <si>
    <t>Dr.Filipa Potrebice 2a, 34000 Požega</t>
  </si>
  <si>
    <t xml:space="preserve">       Članak 1.</t>
  </si>
  <si>
    <t xml:space="preserve">      Članak 2.</t>
  </si>
  <si>
    <t>Nabava će se vršiti po slijedećim predmetima nabave (istovrsnim robama, radovima i uslugama):</t>
  </si>
  <si>
    <t>REDNI BROJ</t>
  </si>
  <si>
    <t>EVIDENCIJSKI BROJ NABAVE</t>
  </si>
  <si>
    <t xml:space="preserve">NAZIV PREDMETA NABAVE </t>
  </si>
  <si>
    <t>Računski plan</t>
  </si>
  <si>
    <t>Evidencijski broj nabave</t>
  </si>
  <si>
    <t>PROCIJENJENA VRIJEDNOST NABAVE ROBA/RADOVA,USLUGA</t>
  </si>
  <si>
    <t>PLANIRANA VRIJEDNOST NABAVE ROBA/RADOVA,USLUGA</t>
  </si>
  <si>
    <t>VRSTA POSTUPKA NABAVE</t>
  </si>
  <si>
    <t>UGOVOR O NABAVI/OKVIRNI SPORAZUM</t>
  </si>
  <si>
    <t>PLANIRANI POČETAK</t>
  </si>
  <si>
    <t>PLANIRANO TRAJANJE UGOVORA/OS</t>
  </si>
  <si>
    <t>1.</t>
  </si>
  <si>
    <t>STRUČNO USAVRŠAVANJE ZAPOSLENIKA (seminari,tečajevi i sl.)</t>
  </si>
  <si>
    <t>Bagatelna nabava</t>
  </si>
  <si>
    <t>2.</t>
  </si>
  <si>
    <t>Uredski materijal</t>
  </si>
  <si>
    <t xml:space="preserve"> UREDSKI MATERIJAL-grupa a) toneri za pisače</t>
  </si>
  <si>
    <t>Ugovor</t>
  </si>
  <si>
    <t>Prosinac 2014.</t>
  </si>
  <si>
    <t>01.01.2015.-31.12.2015.</t>
  </si>
  <si>
    <t xml:space="preserve"> UREDSKI MATERIJAL- grupa b) ostali uredski materijal</t>
  </si>
  <si>
    <t>3.</t>
  </si>
  <si>
    <t>Literatura (publikacije, časopisi, glasila, knjige i ostalo)</t>
  </si>
  <si>
    <t>4.</t>
  </si>
  <si>
    <t>Deterđenti i sredstva za čišćenje</t>
  </si>
  <si>
    <t>Materijal i sredstva za čišćenje i održavanje- grupa a) Sredstva za pranje i čišćenje u kuhinji</t>
  </si>
  <si>
    <t>Materijal i sredstva za čišćenje i održavanje- grupa b) Ostala sredstva za čišćenje i osvježavanje prostora</t>
  </si>
  <si>
    <t>Materijal i sredstva za čišćenje i održavanje- grupa c) Sredstva za pranje rublja</t>
  </si>
  <si>
    <t>Materijal i sredstva za čišćenje i održavanje- grupa d) Ostali materijal i sredstva za čišćenje i održavanje</t>
  </si>
  <si>
    <t>5.</t>
  </si>
  <si>
    <t>Materijal za higijenske potrebe i njegu- grupa a) Sredstva za osobnu higijenu</t>
  </si>
  <si>
    <t>Materijal za higijenske potrebe i njegu- grupa b) Papirna konfekcija</t>
  </si>
  <si>
    <t>Materijal za higijenske potrebe i njegu- grupa c) Ostali materijal za higijenske potrebe i njegu (staničevina, trljačice i dr.)</t>
  </si>
  <si>
    <t>6.</t>
  </si>
  <si>
    <t xml:space="preserve"> Rukavice za jednokratnu uporabu (od latexa)</t>
  </si>
  <si>
    <t xml:space="preserve"> RUKAVICE ZA JEDNOKRATNU UPORABU</t>
  </si>
  <si>
    <t>7.</t>
  </si>
  <si>
    <t>Ostali potrošni materijali  za potrebe redovnog poslovanja-  plastične vrečice, pvc posude, folije, spužve za domaćinstvo  i dr.</t>
  </si>
  <si>
    <t>8.</t>
  </si>
  <si>
    <t>Lijekovi</t>
  </si>
  <si>
    <t xml:space="preserve"> MATERIJAL ZA ZDRAVSTVENU ZAŠTITU I NJEGU KORISNIKA - grupa a) Lijekovi</t>
  </si>
  <si>
    <t>Sanitetski materijal</t>
  </si>
  <si>
    <t xml:space="preserve"> MATERIJAL ZA ZDRAVSTVENU ZAŠTITU I NJEGU KORISNIKA - grupa b) Sanitetski materijal</t>
  </si>
  <si>
    <t>9.</t>
  </si>
  <si>
    <t>Materijal za radnu okupaciju korisnika</t>
  </si>
  <si>
    <t>10.</t>
  </si>
  <si>
    <t xml:space="preserve">Svježe povrće- grupa a) Krumpir </t>
  </si>
  <si>
    <t>Svježe povrće - grupa b) Ostalo svježe povrće</t>
  </si>
  <si>
    <t>11.</t>
  </si>
  <si>
    <t>Svježe voće</t>
  </si>
  <si>
    <t xml:space="preserve"> Svježe voće</t>
  </si>
  <si>
    <t>12.</t>
  </si>
  <si>
    <t>Prerađeno i konzervirano voće i povrće</t>
  </si>
  <si>
    <t>Prerađeno, konzervirano, ukiseljeno i smrznuto voće i povrće, grupa a) ukiseljeno i prerađeno povrće i voće</t>
  </si>
  <si>
    <t>13.</t>
  </si>
  <si>
    <t xml:space="preserve">  Suhomesnati, konzervirani i pripravljeni proizvodi od mesa</t>
  </si>
  <si>
    <t xml:space="preserve"> MESO I MESNI PROIZVODI, grupa a) SUHOMESNATI, KONZERVIRANI I PRIPRAVLJENI  PROIZVODI OD MESA</t>
  </si>
  <si>
    <t>Otvoreni postupak javne nabave</t>
  </si>
  <si>
    <t xml:space="preserve"> SVJEŽE MESO -  piletina i puretina</t>
  </si>
  <si>
    <t xml:space="preserve"> MESO I MESNI PROIZVODI, grupa b) SVJEŽA PILETINA I PURETINA</t>
  </si>
  <si>
    <t xml:space="preserve"> SVJEŽE MESO - junetina i teletina</t>
  </si>
  <si>
    <t xml:space="preserve"> MESO I MESNI PROIZVODI, grupa c) SVJEŽA JUNETINA I TELETINA</t>
  </si>
  <si>
    <t xml:space="preserve"> SVJEŽE MESO -  svinjetina</t>
  </si>
  <si>
    <t xml:space="preserve"> MESO I MESNI PROIZVODI, grupa d) SVJEŽA SVINJETINA</t>
  </si>
  <si>
    <t>14.</t>
  </si>
  <si>
    <t>Riba i riblje prerađevine</t>
  </si>
  <si>
    <t xml:space="preserve"> Smrznuta riba i proizvodi od ribe</t>
  </si>
  <si>
    <t>15.</t>
  </si>
  <si>
    <t xml:space="preserve"> MLIJEKO I MLIJEČNI PROIZVODI- mlijeko</t>
  </si>
  <si>
    <t xml:space="preserve"> MLIJEKO I MLIJEČNI PROIZVODI- grupa a) Mlijeko</t>
  </si>
  <si>
    <t xml:space="preserve"> MLIJEKO I MLIJEČNI PROIZVODI -  mliječni proizvodi</t>
  </si>
  <si>
    <t xml:space="preserve"> MLIJEKO I MLIJEČNI PROIZVODI - grupa b) Mliječni proizvodi</t>
  </si>
  <si>
    <t>16.</t>
  </si>
  <si>
    <t>Kruh i krušni proizvodi</t>
  </si>
  <si>
    <t xml:space="preserve"> PEKARSKI  PROIZVODI- kruh i ostali pekarski proizvodi</t>
  </si>
  <si>
    <t>17.</t>
  </si>
  <si>
    <t xml:space="preserve"> Žitarice i mlinarski  proizvodi od žitarica</t>
  </si>
  <si>
    <t>Mlinarski proizvodi- brašno i ostali mlinarski proizvodi</t>
  </si>
  <si>
    <t>18.</t>
  </si>
  <si>
    <t>NAMIRNICE- šećer i srodni proizvodi</t>
  </si>
  <si>
    <t>Tjestenina, grupa a) suha i svježa tjestenina</t>
  </si>
  <si>
    <t>Tjestenina, grupa b) smrznuti  proizvodi od tijesta</t>
  </si>
  <si>
    <t>19.</t>
  </si>
  <si>
    <t>Svježa jaja</t>
  </si>
  <si>
    <t>20.</t>
  </si>
  <si>
    <t>Ostali razni prehrambeni proizvodi, grupa a) dječja hrana</t>
  </si>
  <si>
    <t>21.</t>
  </si>
  <si>
    <t>Odjeća i obuća korisnika</t>
  </si>
  <si>
    <t>22.</t>
  </si>
  <si>
    <t>Električna energija</t>
  </si>
  <si>
    <t>Električna energija, opskrba</t>
  </si>
  <si>
    <t>23.</t>
  </si>
  <si>
    <t>Mrežarina za električnu energiju</t>
  </si>
  <si>
    <t>sukladno čl.10 ZJN</t>
  </si>
  <si>
    <t>24.</t>
  </si>
  <si>
    <t>Plin</t>
  </si>
  <si>
    <t>Prirodni plin</t>
  </si>
  <si>
    <t>01.01.2015.do 31.12.2015.</t>
  </si>
  <si>
    <t>25.</t>
  </si>
  <si>
    <t>Motorni benzin i dizel gorivo</t>
  </si>
  <si>
    <t>26.</t>
  </si>
  <si>
    <t>Materijal i dijelovi za tekuće i investicijsko održavanje kupaonica ( oprema za kupaonice-keramičke mješalice, vodokotlić,wc-daske, držači sapuna, ručnika i sl. )</t>
  </si>
  <si>
    <t>Materijal i dijelovi za tekuće i investicijsko održavanje građevinskih objekata</t>
  </si>
  <si>
    <t>27.</t>
  </si>
  <si>
    <t>Materijal i dijelovi za tekuće i investicijsko održavanje elektroničke opreme</t>
  </si>
  <si>
    <t xml:space="preserve">Materijal i dijelovi za tekuće i investicijsko održavanje postrojenja i opreme </t>
  </si>
  <si>
    <t>28.</t>
  </si>
  <si>
    <t>Sitni inventar- oprema za uredsko poslovanje</t>
  </si>
  <si>
    <t>Tekstilni proizvodi, sitni inventar</t>
  </si>
  <si>
    <t>29.</t>
  </si>
  <si>
    <t>Namještaj, sitni inventar</t>
  </si>
  <si>
    <t>30.</t>
  </si>
  <si>
    <t>Kolica za rublje, 2 kom, sitni inventar</t>
  </si>
  <si>
    <t>31.</t>
  </si>
  <si>
    <t>Medicinska oprema, sitni inventar</t>
  </si>
  <si>
    <t>32.</t>
  </si>
  <si>
    <t>Sitni inventar  -ostalo</t>
  </si>
  <si>
    <t>33.</t>
  </si>
  <si>
    <t>Službena, radna i zaštitna odjeća i obuća</t>
  </si>
  <si>
    <t>Službena, radna i zaštitna odjeća</t>
  </si>
  <si>
    <t>34.</t>
  </si>
  <si>
    <t>Službena, radna i zaštitna obuća</t>
  </si>
  <si>
    <t>35.</t>
  </si>
  <si>
    <t>Usluge telefona, telefaksa</t>
  </si>
  <si>
    <t>36.</t>
  </si>
  <si>
    <t>Usluge interneta</t>
  </si>
  <si>
    <t>37.</t>
  </si>
  <si>
    <t>Poštarina (pisma, tiskanice i sl.)</t>
  </si>
  <si>
    <t>38.</t>
  </si>
  <si>
    <t>Ostale usluge za komunikaciju i prijevoz</t>
  </si>
  <si>
    <t>39.</t>
  </si>
  <si>
    <t>Vodoinstalaterski i keramičarski radovi- SANACIJA KUPAONICA</t>
  </si>
  <si>
    <t>Usluge tekućeg i investicijskog održavanja građevinskih objekata</t>
  </si>
  <si>
    <t>40.</t>
  </si>
  <si>
    <t>Usluge ličenja građevinskog objekta</t>
  </si>
  <si>
    <t>41.</t>
  </si>
  <si>
    <t xml:space="preserve"> Usluge tekućeg i investicijskog održavanja građevinskih objekata- hitne intervencije</t>
  </si>
  <si>
    <t>42.</t>
  </si>
  <si>
    <t>ODRŽAVANJE  DIZALA -5 kom- redovno održavanje prema ugovoru i remont dizala</t>
  </si>
  <si>
    <t>Usluge tekućeg i investicijskog održavanja postrojenja i opreme-ODRŽAVANJE  DIZALA</t>
  </si>
  <si>
    <t>43.</t>
  </si>
  <si>
    <t>Usluge tekućeg i investicijskog održavanja postrojenja i opreme-ODRŽAVANJE  KLIMA UREĐAJA</t>
  </si>
  <si>
    <t>44.</t>
  </si>
  <si>
    <t>Ostale usluge tekućeg i investicijskog održavanja postrojenja i opreme (usisavači, održavanje akvarija, tlakomjera, šivaćih strojeva, krevete, vatrogasnih aparata, sustava za vatrodojavu i dr.)</t>
  </si>
  <si>
    <t>Usluge tekućeg i investicijskog održavanja  ostalih postrojenja i  opreme</t>
  </si>
  <si>
    <t>45.</t>
  </si>
  <si>
    <t>Usluge tekućeg i investicijskog održavanja prijevoznih sredstava</t>
  </si>
  <si>
    <t>46.</t>
  </si>
  <si>
    <t xml:space="preserve">Ostale usluge  tekućeg i investicijskog održavanja </t>
  </si>
  <si>
    <t>47.</t>
  </si>
  <si>
    <t>Tisak</t>
  </si>
  <si>
    <t>48.</t>
  </si>
  <si>
    <t>Ostale usluge promidžbe i informiranja</t>
  </si>
  <si>
    <t>49.</t>
  </si>
  <si>
    <t>Opskrba vodom</t>
  </si>
  <si>
    <t>50.</t>
  </si>
  <si>
    <t>Komunalne i ostale usluge-Tekija</t>
  </si>
  <si>
    <t>Komunalne i ostale usluge</t>
  </si>
  <si>
    <t>51.</t>
  </si>
  <si>
    <t>Iznošenje i odvoz smeća</t>
  </si>
  <si>
    <t>52.</t>
  </si>
  <si>
    <t>Deratizacija i dezinsekcija</t>
  </si>
  <si>
    <t xml:space="preserve">Deratizacija i dezinsekcija </t>
  </si>
  <si>
    <t>53.</t>
  </si>
  <si>
    <t>Dimnjačarske i ekološke usluge</t>
  </si>
  <si>
    <t>54.</t>
  </si>
  <si>
    <t>Obvezni i preventivni zdravstveni pregledi zaposlenika</t>
  </si>
  <si>
    <t>55.</t>
  </si>
  <si>
    <t xml:space="preserve">LABORATORIJSKE USLUGE </t>
  </si>
  <si>
    <t>Laboratorijske i ostale zdravstvene usluge</t>
  </si>
  <si>
    <t>56.</t>
  </si>
  <si>
    <t xml:space="preserve">Ugovori o djelu </t>
  </si>
  <si>
    <t>57.</t>
  </si>
  <si>
    <t>Usluge odvjetnika i pravnog savjetovanja</t>
  </si>
  <si>
    <t>58.</t>
  </si>
  <si>
    <t>Ostale intelektualne usluge (Zaštita na radu)</t>
  </si>
  <si>
    <t xml:space="preserve">Ostale intelektualne usluge </t>
  </si>
  <si>
    <t>59.</t>
  </si>
  <si>
    <t>Usluge razvoja softvera</t>
  </si>
  <si>
    <t>60.</t>
  </si>
  <si>
    <t>Ostale računalne usluge</t>
  </si>
  <si>
    <t>61.</t>
  </si>
  <si>
    <t>Grafičke i tiskarske usluge, usluge kopiranja i uvezivanja i slično</t>
  </si>
  <si>
    <t>62.</t>
  </si>
  <si>
    <t>Film i izrada fotografija</t>
  </si>
  <si>
    <t>63.</t>
  </si>
  <si>
    <t>Usluge pri registraciji prijevoznih sredstava</t>
  </si>
  <si>
    <t>64.</t>
  </si>
  <si>
    <t>Usluge čišćenja, pranja i slično</t>
  </si>
  <si>
    <t>65.</t>
  </si>
  <si>
    <t>Premije osiguranja prijevoznih sredstava</t>
  </si>
  <si>
    <t>66.</t>
  </si>
  <si>
    <t>PREMIJE OSIGURANJA OSTALE IMOVINE I zaposlenih</t>
  </si>
  <si>
    <t>PREMIJE OSIGURANJA  IMOVINE od požara i nekih drugih opasnosti</t>
  </si>
  <si>
    <t>Studeni 2014.</t>
  </si>
  <si>
    <t>01.11.2014.-01.11.2015.</t>
  </si>
  <si>
    <t>67.</t>
  </si>
  <si>
    <t>PREMIJE OSIGURANJA  IMOVINE od provalne krađe i loma stakla</t>
  </si>
  <si>
    <t>68.</t>
  </si>
  <si>
    <t>PREMIJE OSIGURANJA IMOVINE - LOM STROJA</t>
  </si>
  <si>
    <t>69.</t>
  </si>
  <si>
    <t>PREMIJE OSIGURANJA  zaposlenih</t>
  </si>
  <si>
    <t>02.11.2014.-02.11.2015.</t>
  </si>
  <si>
    <t>70.</t>
  </si>
  <si>
    <t>Reprezentacija</t>
  </si>
  <si>
    <t>71.</t>
  </si>
  <si>
    <t>Ostali nespomenuti rashodi poslovanja (fond za zaštitu okoliša i dr.)</t>
  </si>
  <si>
    <t>Ostali nespomenuti rashodi poslovanja uključujući i tuzemne članarine, sudske, javnobilježničke i ostale pristojbe i naknade</t>
  </si>
  <si>
    <t>72.</t>
  </si>
  <si>
    <t>Ugradnja 20 klima uređaja</t>
  </si>
  <si>
    <t>Računalo s licencama (1 kom)</t>
  </si>
  <si>
    <t>Ožujak 2015.</t>
  </si>
  <si>
    <t>73.</t>
  </si>
  <si>
    <t>Aparat za uvezivanje papira (1 kom)</t>
  </si>
  <si>
    <t>74.</t>
  </si>
  <si>
    <t xml:space="preserve">Uredski namještaj (uredski stol, 1 kom) </t>
  </si>
  <si>
    <t>75.</t>
  </si>
  <si>
    <t>Klima uređaji (20 kom)</t>
  </si>
  <si>
    <t>Uređaj za recikliranje otpadne hrane (1 kom)</t>
  </si>
  <si>
    <t>Travanj 2015.</t>
  </si>
  <si>
    <t>76.</t>
  </si>
  <si>
    <t>Kolica za previjanje korisnika (1 kom)</t>
  </si>
  <si>
    <t>77.</t>
  </si>
  <si>
    <t>Kolica za podjelu terapije (1 kom)</t>
  </si>
  <si>
    <t>78.</t>
  </si>
  <si>
    <t>Police od inoxa za arhivu na III.katu (5 kom)</t>
  </si>
  <si>
    <t>Rujan 2015.</t>
  </si>
  <si>
    <t>79.</t>
  </si>
  <si>
    <t>Perilica rublja, profesionalna (1 kom)</t>
  </si>
  <si>
    <t>81.</t>
  </si>
  <si>
    <t>Postrojenja i oprema- hitne intervencije</t>
  </si>
  <si>
    <t>82.</t>
  </si>
  <si>
    <t>ukupno:</t>
  </si>
  <si>
    <t>UKUPNO:</t>
  </si>
  <si>
    <t xml:space="preserve">      Članak  3.</t>
  </si>
  <si>
    <t xml:space="preserve">Nabava roba i usluga (predmeta nabave) do 200.000,00 kn i nabava radova (predmeta nabave) do 500.000,00 kn iz članka 2. Plana nabave za  2015.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</si>
  <si>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Plana nabave za 2015. godinu gdje procijenjena vrijednost nabave bez poreza na dodanu vrijednost prelazi navedene iznose provodit će se propisanim postupcima javne nabave prema Zakonu o javnoj nabavi.</t>
  </si>
  <si>
    <t xml:space="preserve">        Članak 4.</t>
  </si>
  <si>
    <t xml:space="preserve">           VODITELJ RAČUNOVODSTVA</t>
  </si>
  <si>
    <t>RAVNATELJICA:</t>
  </si>
  <si>
    <t>Ružica Alaber, dipl.soc.radnica</t>
  </si>
  <si>
    <t xml:space="preserve">             Anđela Androš, oec.</t>
  </si>
  <si>
    <t>Materijal i sredstva za čišćenje i održavanje- grupa e) Dezinfekcijska sedstva za potrebe medicinske službe</t>
  </si>
  <si>
    <t>E-MV-2014-04</t>
  </si>
  <si>
    <t>E-MV-2014-05</t>
  </si>
  <si>
    <t>Prerađeno, konzervirano, ukiseljeno i smrznuto voće i povrće, grupa b) smrznuto povrće</t>
  </si>
  <si>
    <t>Ostali razni prehrambeni proizvodi, grupa b) proizvodi na bazi biljnih ulja i masti</t>
  </si>
  <si>
    <t>Ostali razni prehrambeni proizvodi, grupa c) gotove juhe, koncentrat</t>
  </si>
  <si>
    <t>Ostali razni prehrambeni proizvodi, grupa d) ostali proizvodi</t>
  </si>
  <si>
    <t>Požega, 08.01.2015.</t>
  </si>
  <si>
    <t>KLASA: 400-01-15-01/1</t>
  </si>
  <si>
    <t>URBROJ: 2177/014-10-03/01-15-1</t>
  </si>
  <si>
    <t>Na temelju članka 20. Zakona o javnoj nabavi ( Nar.nov. 90/11, 83/13 ,143/13 i 13/14) ravnateljica Doma za starije i nemoćne osobe Požega donosi sljedeće</t>
  </si>
  <si>
    <t xml:space="preserve">I. I Z M J E N E    P L A N A       N A B A V E    ROBA, RADOVA I USLUGA  Z A   2015.    G O D I N U       </t>
  </si>
  <si>
    <t>Donose se I. Izmjene Plana nabave roba,  radova i usluga Doma za starije i nemoćne osobe Požega za  2015. godinu, KLASA: 400-01-14-01/17, URBROJ: 2177/01-10-03/01-14-3 od 28.11.2014.</t>
  </si>
  <si>
    <t xml:space="preserve"> Ove I. Izmjene Plana nabave za 2015. godinu stupaju na snagu danom donošenja.</t>
  </si>
  <si>
    <t xml:space="preserve"> MATERIJAL ZA ZDRAVSTVENU ZAŠTITU I NJEGU KORISNIKA - grupa c) Proizvodi za njegu kože i prevenciju nastanka dekubitusa</t>
  </si>
  <si>
    <t>01.03.2015.-31.12.2015.</t>
  </si>
  <si>
    <t>Elektronski mediji</t>
  </si>
  <si>
    <t xml:space="preserve">Uredski namještaj (1 radni stol i 1 uredski ormar s bravicama) </t>
  </si>
  <si>
    <t>Kolica za lijekove i previjanje korisnika (2 kom)</t>
  </si>
  <si>
    <t>Sušilica rublja, profesionalna (1 kom)</t>
  </si>
  <si>
    <t>80.</t>
  </si>
  <si>
    <t>Proširenje video nadzora dodatnim kamerama radi sigurnosti, 5 kom</t>
  </si>
  <si>
    <t>Siječanj 2015.</t>
  </si>
  <si>
    <t>Lipanj 2015.</t>
  </si>
  <si>
    <t>Namještaj za sobe korisnika (regal-ormar za jednokrevetnu sobu korisnika, 19 kom)</t>
  </si>
  <si>
    <t>Sitni inventar -madraci za sobe korisnika</t>
  </si>
  <si>
    <t>Sitni inventar  -antidekubitalni madraci za sobe korisnika u stacionaru</t>
  </si>
  <si>
    <t xml:space="preserve"> Usluge tekućeg i investicijskog održavanja građevinskih objekata-HITNE INTERVENCIJE</t>
  </si>
  <si>
    <t>Ostale usluge tekućeg i investicijskog održavanja</t>
  </si>
  <si>
    <t>Usluga uređenja prostora</t>
  </si>
  <si>
    <t>84.</t>
  </si>
  <si>
    <t>85.</t>
  </si>
  <si>
    <t>86.</t>
  </si>
  <si>
    <t>87.</t>
  </si>
  <si>
    <t>88.</t>
  </si>
  <si>
    <t>89.</t>
  </si>
  <si>
    <t>91.</t>
  </si>
  <si>
    <t>92.</t>
  </si>
  <si>
    <t>93.</t>
  </si>
  <si>
    <t>Uredske stolice, sitni inventar</t>
  </si>
  <si>
    <t>Posuđe, sitni inventar</t>
  </si>
  <si>
    <t>Požega, 16.11.2015.</t>
  </si>
  <si>
    <t>Donosi se  Plan nabave roba,  radova i usluga Doma za starije i nemoćne osobe Požega za  2016. godinu, KLASA: 400-01-15-01/1, URBROJ: 2177/01-10-03/01-15-3 od 16.11.2015.</t>
  </si>
  <si>
    <t>URBROJ: 2177/01-10-03/01-15-3</t>
  </si>
  <si>
    <t>Prosinac 2015.</t>
  </si>
  <si>
    <t>01.01.2016.-31.12.2016.</t>
  </si>
  <si>
    <t>Kolica za spremačice (1 kom)</t>
  </si>
  <si>
    <t>Višenamjenski stroj za sjeckanje hrane (1 kom)</t>
  </si>
  <si>
    <t>Namještaj za sobe korisnika (regal-ormar za  sobu korisnika, 39 kom)</t>
  </si>
  <si>
    <t>HITNE INTERVENCIJE- oprema</t>
  </si>
  <si>
    <t>Ulaganja u računalne programe (Urudžbeni zapisnik i dr.)</t>
  </si>
  <si>
    <t>Računala i računalna oprema- Računalo s licencama (1 kom) i Pisač (1 kom)</t>
  </si>
  <si>
    <t>Medicinska oprema- Kreveti za sobe korisnika (10 kom)</t>
  </si>
  <si>
    <t>Medicinska oprema- Terapijski magnet za fizikalnu terapiju (1 kom)</t>
  </si>
  <si>
    <t xml:space="preserve"> Ovaj  Plan nabave za 2016. godinu stupa na snagu danom donošenja.</t>
  </si>
  <si>
    <t xml:space="preserve">Nabava roba i usluga (predmeta nabave) do 200.000,00 kn i nabava radova (predmeta nabave) do 500.000,00 kn iz članka 2. Plana nabave za  2016.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</si>
  <si>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Plana nabave za 2016. godinu gdje procijenjena vrijednost nabave bez poreza na dodanu vrijednost prelazi navedene iznose provodit će se propisanim postupcima javne nabave prema Zakonu o javnoj nabavi.</t>
  </si>
  <si>
    <t>Materijal za higijenske potrebe i njegu- grupa d)  Dezinfekcijska sedstva za potrebe medicinske službe</t>
  </si>
  <si>
    <t>Materijal za higijenske potrebe i njegu- grupa c) Ostali materijal za higijenske potrebe i njegu (staničevina i dr.)</t>
  </si>
  <si>
    <t xml:space="preserve"> LIJEKOVI</t>
  </si>
  <si>
    <t>Materijal i dijelovi za tekuće i investicijsko održavanje prijevoznih sedstava</t>
  </si>
  <si>
    <t>Stolići za hranjenje nepokretnih korisnika, sitni inventar</t>
  </si>
  <si>
    <t>Usluge tekućeg i investicijskog održavanja postrojenja i opreme-kotlovnica</t>
  </si>
  <si>
    <t>Ostale najamnine i zakupnine</t>
  </si>
  <si>
    <t>Laboratorijske usluge</t>
  </si>
  <si>
    <t>Ostale zdravstvene i veterinarske usluge</t>
  </si>
  <si>
    <t>Usluge tekućeg i investicijskog održavanja građevinskih objekata- građevinski radovi</t>
  </si>
  <si>
    <t>Usluge tekućeg i investicijskog održavanja građevinskih objekata- elektroinstalacijski radovi</t>
  </si>
  <si>
    <t>Usluge tekućeg i investicijskog održavanja građevinskih objekata- vodoinstalaterski radovi</t>
  </si>
  <si>
    <t>Usluge tekućeg i investicijskog održavanja građevinskih objekata- strojo-bravarski radovi</t>
  </si>
  <si>
    <t>Ostale usluge tekućeg i investicijskog održavanja građevinskih objekata</t>
  </si>
  <si>
    <t>Na temelju članka 20. Zakona o javnoj nabavi ( Nar.nov. 90/11, 83/13 ,143/13 i 13/14) ravnateljica Doma za starije i nemoćne osobe Požega donosi sljedeći</t>
  </si>
  <si>
    <t xml:space="preserve">   P L A N        N A B A V E    ROBA,  RADOVA  I  USLUGA  Z A   2016.    G O D I N U       </t>
  </si>
  <si>
    <t xml:space="preserve"> Materijal za higijenske potrebe i njegu- grupa e) Proizvodi za njegu kože i prevenciju nastanka dekubitusa</t>
  </si>
  <si>
    <t>POMOĆNI I SANITETSKI MATERIJAL</t>
  </si>
  <si>
    <t xml:space="preserve"> PEKARSKI  I MLINARSKI PROIZVODI- grupa a) kruh i ostali pekarski proizvodi</t>
  </si>
  <si>
    <t xml:space="preserve"> PEKARSKI  I MLINARSKI PROIZVODI- grupa b) brašno i ostali mlinarski proizvodi</t>
  </si>
  <si>
    <t>Studeni 2015.</t>
  </si>
  <si>
    <t>01.11.2015.-01.11.2016.</t>
  </si>
  <si>
    <t>Lipanj 2016.</t>
  </si>
  <si>
    <t>Svibanj 2016.</t>
  </si>
  <si>
    <t>Travanj 2016.</t>
  </si>
  <si>
    <t>Studeni 2016.</t>
  </si>
  <si>
    <t>E-MV-2015-01</t>
  </si>
  <si>
    <t>E-MV-2015-02</t>
  </si>
  <si>
    <t>83.</t>
  </si>
  <si>
    <t>90.</t>
  </si>
  <si>
    <t>Prerađeno, konzervirano, ukiseljeno i smrznuto voće i povrće, grupa b) smrznuto povrće i gljive</t>
  </si>
  <si>
    <t>URBROJ: 2177/01-10-03/01-16-4</t>
  </si>
  <si>
    <t xml:space="preserve">  I. I Z M J E N E    P L A N A      N A B A V E    ROBA,  RADOVA  I  USLUGA  Z A   2016.    G O D I N U       </t>
  </si>
  <si>
    <t>Požega, 04.01.2016.</t>
  </si>
  <si>
    <t>PROCIJENJENA VRIJEDNOST NABAVE ROBA/RADOVA, USLUGA</t>
  </si>
  <si>
    <t xml:space="preserve">Nabava roba i usluga (predmeta nabave) do 200.000,00 kn i nabava radova (predmeta nabave) do 500.000,00 kn iz članka 2. I. Izmjena Plana nabave za  2016.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</si>
  <si>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I. Izmjena Plana nabave za 2016. godinu gdje procijenjena vrijednost nabave bez poreza na dodanu vrijednost prelazi navedene iznose provodit će se propisanim postupcima javne nabave prema Zakonu o javnoj nabavi.</t>
  </si>
  <si>
    <t xml:space="preserve"> Ove I. Izmjene  Plana nabave za 2016. godinu stupaju na snagu danom donošenja.</t>
  </si>
  <si>
    <t>Donose se  I. Izmjene Plana nabave roba,  radova i usluga Doma za starije i nemoćne osobe Požega za  2016. godinu  KLASA: 400-01-15-01/1, URBROJ: 2177/01-10-03/01-15-3 od 16.11.2015. godine</t>
  </si>
  <si>
    <t>Uredska oprema, 1 printer</t>
  </si>
  <si>
    <t>Ostala oprema za održavanje i zaštitu-freza za čišćenje snijega (1 kom)</t>
  </si>
  <si>
    <t>Mjerni i kontrolni uređaji- vaga za mjerenje težine i visine korisnika (1 kom)</t>
  </si>
  <si>
    <t>Višenamjenski stroj za sjeckanje hrane, štapni mikser  (1 kom)</t>
  </si>
  <si>
    <t>Namještaj za sobe korisnika (regal-ormar za  jednokrevetnu sobu korisnika, 12 kom)</t>
  </si>
  <si>
    <t>Dodatna ulaganja na građevinskim objektima- izrada pregradnog zida od gipsa i otvorenog skladišnog ormara ispod stepeništa ( 1 kom)</t>
  </si>
  <si>
    <t>Dodatna ulaganja na građevinskim objektima- proširenje SOS signalizacije u ambulanti ( 3 kom)</t>
  </si>
  <si>
    <t>Dodatna ulaganja na građevinskim objektima- dokup snage električne energije</t>
  </si>
  <si>
    <t>Dodatna ulaganja na građevinskim objektima- izrada projektne dokumentacije za 4 projekta poboljšanja energetske učinkovitosti</t>
  </si>
  <si>
    <t>Dodatna ulaganja na građevinskim objektima-  hitne intervencije</t>
  </si>
  <si>
    <t>Dodatna ulaganja na postrojenjima i opremi (ulazni stol za profesionalnu perilicu posuđa sa donjom policom i koritom)</t>
  </si>
  <si>
    <t>Dodatna ulaganja na postrojenjima i opremi (licenca za laptop office home)</t>
  </si>
  <si>
    <t>Veljača 2016.</t>
  </si>
  <si>
    <t>Siječanj 2016.</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</si>
  <si>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</si>
  <si>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</si>
  <si>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</si>
  <si>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</si>
  <si>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</si>
  <si>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</si>
  <si>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</si>
  <si>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</si>
  <si>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</si>
  <si>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</si>
  <si>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</si>
  <si>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</si>
  <si>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</si>
  <si>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</si>
  <si>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</si>
  <si>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</si>
  <si>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</si>
  <si>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</si>
  <si>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</si>
  <si>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</si>
  <si>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</si>
  <si>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</si>
  <si>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</si>
  <si>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</si>
  <si>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</si>
  <si>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</si>
  <si>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</si>
  <si>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</si>
  <si>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</si>
  <si>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</si>
  <si>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</si>
  <si>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</si>
  <si>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</si>
  <si>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</si>
  <si>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</si>
  <si>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Požega, 25.10.2016.</t>
  </si>
  <si>
    <t>Na temelju članka 20. Zakona o javnoj nabavi ( Nar.nov. 90/11, 83/13 ,143/13 i 13/14) ravnateljica Doma za starije i nemoćne osobe Požega donosi sljedećI</t>
  </si>
  <si>
    <t xml:space="preserve">    P L A N       N A B A V E    ROBA,  RADOVA  I  USLUGA  Z A   2017.    G O D I N U       </t>
  </si>
  <si>
    <t xml:space="preserve">Donosi se   Plan nabave roba,  radova i usluga Doma za starije i nemoćne osobe Požega za  2017. godinu  </t>
  </si>
  <si>
    <t>Nabava će se vršiti po sljedećim predmetima nabave (istovrsnim robama, radovima i uslugama):</t>
  </si>
  <si>
    <t>Materijal za higijenske potrebe i njegu- grupa d)  Dezinfekcijska sredstva za potrebe medicinske službe</t>
  </si>
  <si>
    <t>KLASA: 400-01-16-01/6</t>
  </si>
  <si>
    <t>URBROJ: 2177/01-10-03/01-16-1</t>
  </si>
  <si>
    <t>01.01.2017.-31.12.2017.</t>
  </si>
  <si>
    <t>Listopad 2016.</t>
  </si>
  <si>
    <t>01.11.2016.-01.11.2017.</t>
  </si>
  <si>
    <t>Prosinac  2016.</t>
  </si>
  <si>
    <t>Materijal za higijenske potrebe i njegu- grupa c) Ostali materijal za higijenske potrebe i njegu (staničevina)</t>
  </si>
  <si>
    <t>E-MV-2016-01</t>
  </si>
  <si>
    <t>E-MV-2016-02</t>
  </si>
  <si>
    <t>Intelektualne usluge vođenja poslova zaštite na radu</t>
  </si>
  <si>
    <t>Rujan 2017.</t>
  </si>
  <si>
    <t>Postrojenja i oprema-Računalo s licencama</t>
  </si>
  <si>
    <t>Postrojenja i oprema-električni kreveti za stacionar</t>
  </si>
  <si>
    <t>Svibanj 2017.</t>
  </si>
  <si>
    <t>Postrojenja i oprema-namještaj za sobe korisnika (regal-ormar za jednokrevetnu sobu korisnika)</t>
  </si>
  <si>
    <t>Lipanj 2017.</t>
  </si>
  <si>
    <t>Postrojenja i oprema-kolica za podjelu lijekova i terapiju</t>
  </si>
  <si>
    <t xml:space="preserve">Postrojenja i oprema-perilica rublja, profesionalna </t>
  </si>
  <si>
    <t>Usluge tekućeg i investicijskog održavanja postrojenja i opreme-sustava grijanja</t>
  </si>
  <si>
    <t>Toaletno povišenje za sobe korisnika, sitni inventar</t>
  </si>
  <si>
    <t>Studeni 2017.</t>
  </si>
  <si>
    <t xml:space="preserve"> Ovaj  Plan nabave roba, radova i usluga stupa na snagu danom donošenja.</t>
  </si>
  <si>
    <t xml:space="preserve">Nabava roba i usluga (predmeta nabave) do 200.000,00 kn i nabava radova (predmeta nabave) do 500.000,00 kn iz članka 2. Plana nabave roba, radova i usluga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</si>
  <si>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Plana nabave roba, radova i usluga  gdje procijenjena vrijednost nabave bez poreza na dodanu vrijednost prelazi navedene iznose provodit će se propisanim postupcima javne nabave prema Zakonu o javnoj nabavi.</t>
  </si>
</sst>
</file>

<file path=xl/styles.xml><?xml version="1.0" encoding="utf-8"?>
<styleSheet xmlns="http://schemas.openxmlformats.org/spreadsheetml/2006/main">
  <numFmts count="1">
    <numFmt numFmtId="43" formatCode="_-* #,##0.00\ _k_n_-;\-* #,##0.00\ _k_n_-;_-* &quot;-&quot;??\ _k_n_-;_-@_-"/>
  </numFmts>
  <fonts count="40">
    <font>
      <sz val="10"/>
      <name val="Arial"/>
      <family val="2"/>
      <charset val="238"/>
    </font>
    <font>
      <sz val="10"/>
      <name val="Arial"/>
      <family val="2"/>
      <charset val="238"/>
    </font>
    <font>
      <sz val="14"/>
      <name val="Arial"/>
      <family val="2"/>
      <charset val="238"/>
    </font>
    <font>
      <sz val="14"/>
      <color theme="0"/>
      <name val="Arial"/>
      <family val="2"/>
      <charset val="238"/>
    </font>
    <font>
      <b/>
      <sz val="14"/>
      <name val="Arial"/>
      <family val="2"/>
      <charset val="238"/>
    </font>
    <font>
      <b/>
      <sz val="14"/>
      <color theme="0"/>
      <name val="Arial"/>
      <family val="2"/>
      <charset val="238"/>
    </font>
    <font>
      <sz val="12"/>
      <name val="Arial"/>
      <family val="2"/>
      <charset val="238"/>
    </font>
    <font>
      <b/>
      <sz val="12"/>
      <name val="Arial"/>
      <family val="2"/>
      <charset val="238"/>
    </font>
    <font>
      <sz val="12"/>
      <color theme="0"/>
      <name val="Arial"/>
      <family val="2"/>
      <charset val="238"/>
    </font>
    <font>
      <b/>
      <sz val="12"/>
      <color theme="0"/>
      <name val="Arial"/>
      <family val="2"/>
      <charset val="238"/>
    </font>
    <font>
      <sz val="12"/>
      <color indexed="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2"/>
      <color rgb="FFFF0000"/>
      <name val="Arial"/>
      <family val="2"/>
      <charset val="238"/>
    </font>
    <font>
      <strike/>
      <sz val="12"/>
      <name val="Arial"/>
      <family val="2"/>
      <charset val="238"/>
    </font>
    <font>
      <strike/>
      <sz val="12"/>
      <color theme="0"/>
      <name val="Arial"/>
      <family val="2"/>
      <charset val="238"/>
    </font>
    <font>
      <strike/>
      <sz val="12"/>
      <color rgb="FFFF0000"/>
      <name val="Arial"/>
      <family val="2"/>
      <charset val="238"/>
    </font>
    <font>
      <sz val="14"/>
      <color rgb="FFFF0000"/>
      <name val="Arial"/>
      <family val="2"/>
      <charset val="238"/>
    </font>
    <font>
      <b/>
      <strike/>
      <sz val="12"/>
      <name val="Arial"/>
      <family val="2"/>
      <charset val="238"/>
    </font>
    <font>
      <sz val="14"/>
      <color indexed="10"/>
      <name val="Arial"/>
      <family val="2"/>
      <charset val="238"/>
    </font>
    <font>
      <strike/>
      <sz val="14"/>
      <name val="Arial"/>
      <family val="2"/>
      <charset val="238"/>
    </font>
    <font>
      <strike/>
      <sz val="14"/>
      <color theme="0"/>
      <name val="Arial"/>
      <family val="2"/>
      <charset val="238"/>
    </font>
    <font>
      <strike/>
      <sz val="10"/>
      <name val="Arial"/>
      <family val="2"/>
      <charset val="238"/>
    </font>
    <font>
      <b/>
      <strike/>
      <sz val="14"/>
      <name val="Arial"/>
      <family val="2"/>
      <charset val="238"/>
    </font>
    <font>
      <strike/>
      <sz val="14"/>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theme="0" tint="-4.9989318521683403E-2"/>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3">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8" applyNumberFormat="0" applyAlignment="0" applyProtection="0"/>
    <xf numFmtId="0" fontId="15" fillId="21" borderId="19"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20" applyNumberFormat="0" applyFill="0" applyAlignment="0" applyProtection="0"/>
    <xf numFmtId="0" fontId="19" fillId="0" borderId="21" applyNumberFormat="0" applyFill="0" applyAlignment="0" applyProtection="0"/>
    <xf numFmtId="0" fontId="20" fillId="0" borderId="22" applyNumberFormat="0" applyFill="0" applyAlignment="0" applyProtection="0"/>
    <xf numFmtId="0" fontId="20" fillId="0" borderId="0" applyNumberFormat="0" applyFill="0" applyBorder="0" applyAlignment="0" applyProtection="0"/>
    <xf numFmtId="0" fontId="21" fillId="7" borderId="18" applyNumberFormat="0" applyAlignment="0" applyProtection="0"/>
    <xf numFmtId="0" fontId="22" fillId="0" borderId="23" applyNumberFormat="0" applyFill="0" applyAlignment="0" applyProtection="0"/>
    <xf numFmtId="0" fontId="23" fillId="22" borderId="0" applyNumberFormat="0" applyBorder="0" applyAlignment="0" applyProtection="0"/>
    <xf numFmtId="0" fontId="1" fillId="23" borderId="24" applyNumberFormat="0" applyFont="0" applyAlignment="0" applyProtection="0"/>
    <xf numFmtId="0" fontId="24" fillId="20" borderId="25" applyNumberFormat="0" applyAlignment="0" applyProtection="0"/>
    <xf numFmtId="0" fontId="25" fillId="0" borderId="0" applyNumberFormat="0" applyFill="0" applyBorder="0" applyAlignment="0" applyProtection="0"/>
    <xf numFmtId="0" fontId="26" fillId="0" borderId="26" applyNumberFormat="0" applyFill="0" applyAlignment="0" applyProtection="0"/>
    <xf numFmtId="0" fontId="27" fillId="0" borderId="0" applyNumberFormat="0" applyFill="0" applyBorder="0" applyAlignment="0" applyProtection="0"/>
    <xf numFmtId="43" fontId="1" fillId="0" borderId="0" applyFont="0" applyFill="0" applyBorder="0" applyAlignment="0" applyProtection="0"/>
  </cellStyleXfs>
  <cellXfs count="291">
    <xf numFmtId="0" fontId="0" fillId="0" borderId="0" xfId="0"/>
    <xf numFmtId="0" fontId="3" fillId="0" borderId="0" xfId="0" applyFont="1" applyFill="1" applyAlignment="1">
      <alignment horizont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3" fontId="2" fillId="0" borderId="0" xfId="0" applyNumberFormat="1" applyFont="1" applyFill="1" applyAlignment="1">
      <alignment horizontal="center" vertical="center" wrapText="1"/>
    </xf>
    <xf numFmtId="3" fontId="2" fillId="0" borderId="0"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xf>
    <xf numFmtId="0" fontId="6" fillId="0" borderId="0" xfId="0" applyFont="1" applyFill="1" applyAlignment="1">
      <alignment horizontal="center"/>
    </xf>
    <xf numFmtId="49" fontId="6" fillId="0" borderId="0" xfId="0" applyNumberFormat="1" applyFont="1" applyFill="1" applyAlignment="1">
      <alignment horizontal="center" wrapText="1"/>
    </xf>
    <xf numFmtId="0" fontId="6"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3" fontId="7" fillId="0" borderId="0" xfId="0" applyNumberFormat="1" applyFont="1" applyFill="1" applyAlignment="1">
      <alignment horizontal="center" vertical="center" wrapText="1"/>
    </xf>
    <xf numFmtId="0" fontId="8" fillId="0" borderId="0" xfId="0" applyFont="1" applyFill="1" applyAlignment="1">
      <alignment horizontal="center"/>
    </xf>
    <xf numFmtId="0" fontId="8" fillId="0" borderId="0" xfId="0" applyFont="1" applyFill="1" applyAlignment="1">
      <alignment horizontal="center" vertical="center"/>
    </xf>
    <xf numFmtId="0" fontId="6" fillId="0" borderId="0" xfId="0" applyFont="1" applyFill="1" applyAlignment="1">
      <alignment horizontal="center" vertical="center"/>
    </xf>
    <xf numFmtId="3" fontId="7" fillId="0" borderId="5"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3" fontId="8" fillId="0" borderId="0" xfId="0" applyNumberFormat="1" applyFont="1" applyFill="1" applyAlignment="1">
      <alignment horizontal="center" vertical="center"/>
    </xf>
    <xf numFmtId="3" fontId="6" fillId="0" borderId="5" xfId="0" applyNumberFormat="1" applyFont="1" applyFill="1" applyBorder="1" applyAlignment="1">
      <alignment horizontal="center" vertical="center"/>
    </xf>
    <xf numFmtId="0" fontId="9" fillId="0" borderId="0" xfId="0" applyFont="1" applyFill="1" applyAlignment="1">
      <alignment horizontal="center" vertical="center"/>
    </xf>
    <xf numFmtId="0" fontId="7" fillId="0" borderId="0" xfId="0" applyFont="1" applyFill="1" applyAlignment="1">
      <alignment horizontal="center" vertical="center"/>
    </xf>
    <xf numFmtId="3" fontId="6" fillId="0" borderId="16"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wrapText="1"/>
    </xf>
    <xf numFmtId="0" fontId="3" fillId="0" borderId="0" xfId="0" applyFont="1" applyFill="1"/>
    <xf numFmtId="0" fontId="2" fillId="0" borderId="0" xfId="0" applyFont="1" applyFill="1"/>
    <xf numFmtId="49" fontId="6" fillId="0" borderId="0" xfId="0" applyNumberFormat="1" applyFont="1" applyFill="1" applyAlignment="1">
      <alignment horizontal="center" vertical="center"/>
    </xf>
    <xf numFmtId="49" fontId="6" fillId="0" borderId="0" xfId="0" applyNumberFormat="1" applyFont="1" applyFill="1" applyAlignment="1">
      <alignment horizontal="center"/>
    </xf>
    <xf numFmtId="0" fontId="6" fillId="0" borderId="0" xfId="0" applyFont="1" applyFill="1" applyAlignment="1">
      <alignment horizontal="center" wrapText="1"/>
    </xf>
    <xf numFmtId="3" fontId="6" fillId="0" borderId="0" xfId="0" applyNumberFormat="1" applyFont="1" applyFill="1" applyAlignment="1">
      <alignment horizontal="center" wrapText="1"/>
    </xf>
    <xf numFmtId="3" fontId="7" fillId="0" borderId="0" xfId="0" applyNumberFormat="1" applyFont="1" applyFill="1" applyAlignment="1">
      <alignment horizontal="center" wrapText="1"/>
    </xf>
    <xf numFmtId="0" fontId="28"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Alignment="1"/>
    <xf numFmtId="0" fontId="2" fillId="0" borderId="0" xfId="0" applyFont="1" applyFill="1" applyAlignment="1">
      <alignment horizontal="left" vertical="center"/>
    </xf>
    <xf numFmtId="3" fontId="6" fillId="0" borderId="5"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xf>
    <xf numFmtId="0" fontId="2" fillId="0" borderId="0" xfId="0" applyFont="1" applyFill="1" applyAlignment="1">
      <alignment horizontal="center"/>
    </xf>
    <xf numFmtId="0" fontId="6" fillId="0" borderId="5" xfId="0" applyFont="1" applyFill="1" applyBorder="1" applyAlignment="1">
      <alignment horizontal="center" vertical="center"/>
    </xf>
    <xf numFmtId="0" fontId="30" fillId="0" borderId="0" xfId="0" applyFont="1" applyFill="1" applyAlignment="1">
      <alignment horizontal="center" vertical="center"/>
    </xf>
    <xf numFmtId="3" fontId="32" fillId="0" borderId="28" xfId="0" applyNumberFormat="1" applyFont="1" applyFill="1" applyBorder="1"/>
    <xf numFmtId="0" fontId="3" fillId="0" borderId="0" xfId="0" applyFont="1" applyFill="1" applyAlignment="1">
      <alignment wrapText="1"/>
    </xf>
    <xf numFmtId="0" fontId="5" fillId="0" borderId="0" xfId="0" applyFont="1" applyFill="1"/>
    <xf numFmtId="0" fontId="31" fillId="0" borderId="0" xfId="0" applyFont="1" applyFill="1" applyAlignment="1">
      <alignment horizontal="center" vertical="center"/>
    </xf>
    <xf numFmtId="0" fontId="3" fillId="0" borderId="0" xfId="0" applyFont="1" applyFill="1" applyAlignment="1"/>
    <xf numFmtId="0" fontId="8" fillId="0" borderId="0" xfId="0" applyFont="1" applyFill="1" applyAlignment="1"/>
    <xf numFmtId="0" fontId="29" fillId="0" borderId="4" xfId="0" applyFont="1" applyFill="1" applyBorder="1" applyAlignment="1">
      <alignment horizontal="center" vertical="center" wrapText="1"/>
    </xf>
    <xf numFmtId="49" fontId="29" fillId="0" borderId="5"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1" fontId="29" fillId="0" borderId="5" xfId="0" applyNumberFormat="1" applyFont="1" applyFill="1" applyBorder="1" applyAlignment="1">
      <alignment horizontal="center" vertical="center"/>
    </xf>
    <xf numFmtId="3" fontId="29" fillId="0" borderId="5" xfId="0" applyNumberFormat="1" applyFont="1" applyFill="1" applyBorder="1" applyAlignment="1">
      <alignment horizontal="center" vertical="center" wrapText="1"/>
    </xf>
    <xf numFmtId="3" fontId="33" fillId="0" borderId="5" xfId="0" applyNumberFormat="1" applyFont="1" applyFill="1" applyBorder="1" applyAlignment="1">
      <alignment horizontal="center" vertical="center" wrapText="1"/>
    </xf>
    <xf numFmtId="3" fontId="33" fillId="0" borderId="6" xfId="0" applyNumberFormat="1" applyFont="1" applyFill="1" applyBorder="1" applyAlignment="1">
      <alignment horizontal="center" vertical="center" wrapText="1"/>
    </xf>
    <xf numFmtId="0" fontId="29" fillId="0" borderId="0" xfId="0" applyFont="1" applyFill="1" applyAlignment="1">
      <alignment horizontal="center" vertical="center"/>
    </xf>
    <xf numFmtId="0" fontId="29" fillId="0" borderId="5" xfId="0" applyFont="1" applyFill="1" applyBorder="1" applyAlignment="1">
      <alignment horizontal="center" vertical="center"/>
    </xf>
    <xf numFmtId="3" fontId="29" fillId="0" borderId="6" xfId="0" applyNumberFormat="1" applyFont="1" applyFill="1" applyBorder="1" applyAlignment="1">
      <alignment horizontal="center" vertical="center" wrapText="1"/>
    </xf>
    <xf numFmtId="3" fontId="30" fillId="0" borderId="0" xfId="0" applyNumberFormat="1" applyFont="1" applyFill="1" applyAlignment="1">
      <alignment horizontal="center" vertical="center"/>
    </xf>
    <xf numFmtId="0" fontId="2" fillId="0" borderId="0" xfId="0" applyFont="1" applyFill="1" applyBorder="1"/>
    <xf numFmtId="0" fontId="4" fillId="0" borderId="0" xfId="0" applyFont="1" applyFill="1"/>
    <xf numFmtId="0" fontId="4" fillId="0" borderId="0" xfId="0" applyFont="1" applyFill="1" applyBorder="1"/>
    <xf numFmtId="0" fontId="4" fillId="0" borderId="0" xfId="0" applyFont="1" applyFill="1" applyBorder="1" applyAlignment="1">
      <alignment horizontal="center"/>
    </xf>
    <xf numFmtId="3" fontId="29" fillId="0" borderId="5" xfId="0" applyNumberFormat="1" applyFont="1" applyFill="1" applyBorder="1" applyAlignment="1">
      <alignment horizontal="center" vertical="center"/>
    </xf>
    <xf numFmtId="0" fontId="29" fillId="0" borderId="6" xfId="0" applyFont="1" applyFill="1" applyBorder="1" applyAlignment="1">
      <alignment horizontal="center" vertical="center" wrapText="1"/>
    </xf>
    <xf numFmtId="0" fontId="6" fillId="0" borderId="0" xfId="0" applyFont="1" applyFill="1" applyAlignment="1"/>
    <xf numFmtId="0" fontId="7" fillId="0" borderId="0" xfId="0" applyFont="1" applyFill="1" applyAlignment="1"/>
    <xf numFmtId="0" fontId="6" fillId="0" borderId="0" xfId="0" applyFont="1" applyFill="1" applyBorder="1" applyAlignment="1"/>
    <xf numFmtId="0" fontId="10" fillId="0" borderId="0" xfId="0" applyFont="1" applyFill="1" applyAlignment="1"/>
    <xf numFmtId="3" fontId="6" fillId="0" borderId="0" xfId="0" applyNumberFormat="1" applyFont="1" applyFill="1" applyAlignment="1"/>
    <xf numFmtId="0" fontId="2" fillId="0" borderId="0" xfId="0" applyFont="1" applyFill="1" applyAlignment="1">
      <alignment wrapText="1"/>
    </xf>
    <xf numFmtId="0" fontId="8"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Alignment="1">
      <alignment wrapText="1"/>
    </xf>
    <xf numFmtId="0" fontId="6" fillId="25"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3" fontId="7" fillId="0" borderId="3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25" borderId="4" xfId="0" applyFont="1" applyFill="1" applyBorder="1" applyAlignment="1">
      <alignment horizontal="center" vertical="center" wrapText="1"/>
    </xf>
    <xf numFmtId="0" fontId="2" fillId="25" borderId="5" xfId="0" applyFont="1" applyFill="1" applyBorder="1" applyAlignment="1">
      <alignment horizontal="center" vertical="center" wrapText="1"/>
    </xf>
    <xf numFmtId="3" fontId="2" fillId="25" borderId="5" xfId="0" applyNumberFormat="1" applyFont="1" applyFill="1" applyBorder="1" applyAlignment="1">
      <alignment horizontal="center" vertical="center" wrapText="1"/>
    </xf>
    <xf numFmtId="3" fontId="4" fillId="25" borderId="5" xfId="0" applyNumberFormat="1" applyFont="1" applyFill="1" applyBorder="1" applyAlignment="1">
      <alignment horizontal="center" vertical="center" wrapText="1"/>
    </xf>
    <xf numFmtId="3" fontId="4" fillId="25" borderId="6"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6" xfId="0" applyFont="1" applyFill="1" applyBorder="1" applyAlignment="1">
      <alignment horizontal="center" vertical="center" wrapText="1"/>
    </xf>
    <xf numFmtId="3" fontId="2" fillId="0" borderId="16" xfId="0" applyNumberFormat="1"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3" fontId="2" fillId="0" borderId="31" xfId="0" applyNumberFormat="1" applyFont="1" applyFill="1" applyBorder="1" applyAlignment="1">
      <alignment horizontal="center" vertical="center" wrapText="1"/>
    </xf>
    <xf numFmtId="3" fontId="4" fillId="0" borderId="31"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0" fontId="2" fillId="0" borderId="0" xfId="0" applyFont="1" applyFill="1" applyAlignment="1">
      <alignment horizontal="center" wrapText="1"/>
    </xf>
    <xf numFmtId="3" fontId="2" fillId="0" borderId="0" xfId="0" applyNumberFormat="1" applyFont="1" applyFill="1" applyAlignment="1">
      <alignment horizontal="center" wrapText="1"/>
    </xf>
    <xf numFmtId="3" fontId="4" fillId="0" borderId="0" xfId="0" applyNumberFormat="1" applyFont="1" applyFill="1" applyAlignment="1">
      <alignment horizontal="center" wrapText="1"/>
    </xf>
    <xf numFmtId="0" fontId="3" fillId="0" borderId="0" xfId="0" applyFont="1" applyFill="1" applyAlignment="1">
      <alignment horizontal="center" wrapText="1"/>
    </xf>
    <xf numFmtId="0" fontId="2" fillId="0" borderId="0" xfId="0" applyFont="1" applyFill="1" applyBorder="1" applyAlignment="1">
      <alignment wrapText="1"/>
    </xf>
    <xf numFmtId="0" fontId="4" fillId="0" borderId="0" xfId="0" applyFont="1" applyFill="1" applyAlignment="1">
      <alignment wrapText="1"/>
    </xf>
    <xf numFmtId="0" fontId="5" fillId="0" borderId="0" xfId="0" applyFont="1" applyFill="1" applyAlignment="1">
      <alignment wrapText="1"/>
    </xf>
    <xf numFmtId="0" fontId="4" fillId="0" borderId="0" xfId="0" applyFont="1" applyFill="1" applyBorder="1" applyAlignment="1">
      <alignment wrapText="1"/>
    </xf>
    <xf numFmtId="0" fontId="3" fillId="0" borderId="0" xfId="0" applyFont="1" applyFill="1" applyAlignment="1">
      <alignment horizontal="center" vertical="center" wrapText="1"/>
    </xf>
    <xf numFmtId="1" fontId="2" fillId="0" borderId="5" xfId="0" applyNumberFormat="1" applyFont="1" applyFill="1" applyBorder="1" applyAlignment="1">
      <alignment horizontal="center" vertical="center" wrapText="1"/>
    </xf>
    <xf numFmtId="3" fontId="3"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43" fontId="2" fillId="0" borderId="0" xfId="42" applyFont="1" applyFill="1" applyAlignment="1">
      <alignment horizontal="center" vertical="center" wrapText="1"/>
    </xf>
    <xf numFmtId="1" fontId="2" fillId="25" borderId="5" xfId="0" applyNumberFormat="1" applyFont="1" applyFill="1" applyBorder="1" applyAlignment="1">
      <alignment horizontal="center" vertical="center" wrapText="1"/>
    </xf>
    <xf numFmtId="0" fontId="2" fillId="25" borderId="0" xfId="0" applyFont="1" applyFill="1" applyAlignment="1">
      <alignment horizontal="center" vertical="center" wrapText="1"/>
    </xf>
    <xf numFmtId="0" fontId="3" fillId="25" borderId="0" xfId="0" applyFont="1" applyFill="1" applyAlignment="1">
      <alignment horizontal="center" vertical="center" wrapText="1"/>
    </xf>
    <xf numFmtId="0" fontId="32" fillId="0" borderId="0" xfId="0" applyFont="1" applyFill="1" applyAlignment="1">
      <alignment horizontal="center" vertical="center" wrapText="1"/>
    </xf>
    <xf numFmtId="0" fontId="2" fillId="24" borderId="0" xfId="0" applyFont="1" applyFill="1" applyAlignment="1">
      <alignment horizontal="center" vertical="center" wrapText="1"/>
    </xf>
    <xf numFmtId="0" fontId="4" fillId="24" borderId="0" xfId="0" applyFont="1" applyFill="1" applyAlignment="1">
      <alignment horizontal="center" vertical="center" wrapText="1"/>
    </xf>
    <xf numFmtId="3" fontId="2" fillId="0" borderId="28" xfId="0" applyNumberFormat="1" applyFont="1" applyFill="1" applyBorder="1" applyAlignment="1">
      <alignment wrapText="1"/>
    </xf>
    <xf numFmtId="0" fontId="2" fillId="24" borderId="0" xfId="0" applyFont="1" applyFill="1" applyAlignment="1">
      <alignment wrapText="1"/>
    </xf>
    <xf numFmtId="3" fontId="2" fillId="0" borderId="0" xfId="0" applyNumberFormat="1" applyFont="1" applyFill="1" applyAlignment="1">
      <alignment wrapText="1"/>
    </xf>
    <xf numFmtId="0" fontId="34" fillId="0" borderId="0" xfId="0" applyFont="1" applyFill="1" applyAlignment="1">
      <alignment wrapText="1"/>
    </xf>
    <xf numFmtId="0" fontId="2" fillId="24" borderId="0" xfId="0" applyFont="1" applyFill="1" applyAlignment="1">
      <alignment horizontal="center" wrapText="1"/>
    </xf>
    <xf numFmtId="0" fontId="6" fillId="0" borderId="0" xfId="0" applyFont="1" applyFill="1" applyAlignment="1">
      <alignment horizontal="left" vertical="center" wrapText="1"/>
    </xf>
    <xf numFmtId="0" fontId="7" fillId="0" borderId="0" xfId="0" applyFont="1" applyFill="1" applyAlignment="1">
      <alignment wrapText="1"/>
    </xf>
    <xf numFmtId="0" fontId="6" fillId="0" borderId="0" xfId="0" applyFont="1" applyFill="1" applyBorder="1" applyAlignment="1">
      <alignment wrapText="1"/>
    </xf>
    <xf numFmtId="0" fontId="2" fillId="0" borderId="0" xfId="0" applyFont="1" applyFill="1" applyAlignment="1">
      <alignment wrapText="1"/>
    </xf>
    <xf numFmtId="3" fontId="6" fillId="0"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0" borderId="0" xfId="0" applyFont="1" applyFill="1" applyAlignment="1">
      <alignment horizontal="center" wrapText="1"/>
    </xf>
    <xf numFmtId="0" fontId="2" fillId="0" borderId="6" xfId="0" applyFont="1" applyFill="1" applyBorder="1" applyAlignment="1">
      <alignment horizontal="center" vertical="center" wrapText="1"/>
    </xf>
    <xf numFmtId="0" fontId="2" fillId="0" borderId="0" xfId="0" applyFont="1" applyFill="1" applyBorder="1" applyAlignment="1">
      <alignment wrapText="1"/>
    </xf>
    <xf numFmtId="0" fontId="29" fillId="0" borderId="5" xfId="0" applyFont="1" applyFill="1" applyBorder="1" applyAlignment="1">
      <alignment horizontal="center" vertical="center" wrapText="1"/>
    </xf>
    <xf numFmtId="3" fontId="35" fillId="0" borderId="5" xfId="0" applyNumberFormat="1" applyFont="1" applyFill="1" applyBorder="1" applyAlignment="1">
      <alignment horizontal="center" vertical="center" wrapText="1"/>
    </xf>
    <xf numFmtId="3" fontId="35" fillId="0" borderId="0" xfId="0" applyNumberFormat="1" applyFont="1" applyFill="1" applyAlignment="1">
      <alignment horizontal="center" vertical="center" wrapText="1"/>
    </xf>
    <xf numFmtId="0" fontId="35" fillId="0" borderId="0" xfId="0" applyFont="1" applyFill="1" applyAlignment="1">
      <alignment horizontal="center" vertical="center" wrapText="1"/>
    </xf>
    <xf numFmtId="0" fontId="35" fillId="0" borderId="5" xfId="0" applyFont="1" applyFill="1" applyBorder="1" applyAlignment="1">
      <alignment horizontal="center" vertical="center" wrapText="1"/>
    </xf>
    <xf numFmtId="0" fontId="35" fillId="0" borderId="4" xfId="0" applyFont="1" applyFill="1" applyBorder="1" applyAlignment="1">
      <alignment horizontal="center" vertical="center" wrapText="1"/>
    </xf>
    <xf numFmtId="1" fontId="35" fillId="0" borderId="5" xfId="0" applyNumberFormat="1" applyFont="1" applyFill="1" applyBorder="1" applyAlignment="1">
      <alignment horizontal="center" vertical="center" wrapText="1"/>
    </xf>
    <xf numFmtId="3" fontId="35" fillId="0" borderId="6" xfId="0" applyNumberFormat="1" applyFont="1" applyFill="1" applyBorder="1" applyAlignment="1">
      <alignment horizontal="center" vertical="center" wrapText="1"/>
    </xf>
    <xf numFmtId="0" fontId="35" fillId="0" borderId="6" xfId="0" applyFont="1" applyFill="1" applyBorder="1" applyAlignment="1">
      <alignment horizontal="center" vertical="center" wrapText="1"/>
    </xf>
    <xf numFmtId="3" fontId="36" fillId="0" borderId="0" xfId="0" applyNumberFormat="1" applyFont="1" applyFill="1" applyAlignment="1">
      <alignment horizontal="center" vertical="center" wrapText="1"/>
    </xf>
    <xf numFmtId="3" fontId="38" fillId="0" borderId="5" xfId="0" applyNumberFormat="1" applyFont="1" applyFill="1" applyBorder="1" applyAlignment="1">
      <alignment horizontal="center" vertical="center" wrapText="1"/>
    </xf>
    <xf numFmtId="3" fontId="38" fillId="0" borderId="6" xfId="0" applyNumberFormat="1" applyFont="1" applyFill="1" applyBorder="1" applyAlignment="1">
      <alignment horizontal="center" vertical="center" wrapText="1"/>
    </xf>
    <xf numFmtId="0" fontId="36" fillId="0" borderId="0" xfId="0" applyFont="1" applyFill="1" applyAlignment="1">
      <alignment horizontal="center" vertical="center" wrapText="1"/>
    </xf>
    <xf numFmtId="0" fontId="39" fillId="0" borderId="0" xfId="0" applyFont="1" applyFill="1" applyAlignment="1">
      <alignment horizontal="center" vertical="center" wrapText="1"/>
    </xf>
    <xf numFmtId="0" fontId="2" fillId="0" borderId="0" xfId="0" applyFont="1" applyFill="1" applyBorder="1" applyAlignment="1">
      <alignment wrapText="1"/>
    </xf>
    <xf numFmtId="0" fontId="35" fillId="0" borderId="29"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29" fillId="0" borderId="16" xfId="0" applyFont="1" applyFill="1" applyBorder="1" applyAlignment="1">
      <alignment horizontal="center" vertical="center" wrapText="1"/>
    </xf>
    <xf numFmtId="3" fontId="35" fillId="0" borderId="16" xfId="0" applyNumberFormat="1" applyFont="1" applyFill="1" applyBorder="1" applyAlignment="1">
      <alignment horizontal="center" vertical="center" wrapText="1"/>
    </xf>
    <xf numFmtId="3" fontId="38" fillId="0" borderId="16" xfId="0" applyNumberFormat="1" applyFont="1" applyFill="1" applyBorder="1" applyAlignment="1">
      <alignment horizontal="center" vertical="center" wrapText="1"/>
    </xf>
    <xf numFmtId="3" fontId="38" fillId="0" borderId="17"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3" fontId="5" fillId="0" borderId="0" xfId="0" applyNumberFormat="1" applyFont="1" applyFill="1" applyAlignment="1">
      <alignment horizontal="center" vertical="center" wrapText="1"/>
    </xf>
    <xf numFmtId="0" fontId="2" fillId="0" borderId="7" xfId="0" applyFont="1" applyFill="1" applyBorder="1" applyAlignment="1">
      <alignment horizontal="center" vertical="center" wrapText="1"/>
    </xf>
    <xf numFmtId="3" fontId="2" fillId="0" borderId="0" xfId="0" applyNumberFormat="1" applyFont="1" applyFill="1" applyBorder="1" applyAlignment="1">
      <alignment wrapText="1"/>
    </xf>
    <xf numFmtId="0" fontId="2" fillId="0" borderId="0" xfId="0" applyFont="1" applyFill="1" applyAlignment="1">
      <alignment wrapText="1"/>
    </xf>
    <xf numFmtId="3" fontId="6" fillId="0"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2"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wrapText="1"/>
    </xf>
    <xf numFmtId="0" fontId="2" fillId="0" borderId="6"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Alignment="1">
      <alignment horizontal="left"/>
    </xf>
    <xf numFmtId="0" fontId="6" fillId="0" borderId="0" xfId="0" applyFont="1" applyFill="1" applyAlignment="1">
      <alignment horizontal="center"/>
    </xf>
    <xf numFmtId="0" fontId="30" fillId="0" borderId="15" xfId="0" applyFont="1" applyFill="1" applyBorder="1" applyAlignment="1">
      <alignment horizontal="center" vertical="center" wrapText="1"/>
    </xf>
    <xf numFmtId="0" fontId="30" fillId="0" borderId="0" xfId="0" applyFont="1" applyFill="1" applyAlignment="1">
      <alignment horizontal="center" vertical="center" wrapText="1"/>
    </xf>
    <xf numFmtId="49"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2" fillId="0" borderId="0" xfId="0" applyFont="1" applyFill="1" applyAlignment="1">
      <alignment horizontal="center"/>
    </xf>
    <xf numFmtId="0" fontId="0" fillId="0" borderId="0" xfId="0" applyFill="1" applyAlignment="1">
      <alignment horizontal="center"/>
    </xf>
    <xf numFmtId="0" fontId="2" fillId="0" borderId="0" xfId="0" applyFont="1" applyFill="1" applyAlignment="1">
      <alignment horizontal="left" wrapText="1"/>
    </xf>
    <xf numFmtId="0" fontId="2" fillId="0" borderId="0" xfId="0" applyFont="1" applyFill="1" applyAlignment="1">
      <alignment wrapText="1"/>
    </xf>
    <xf numFmtId="0" fontId="8" fillId="0" borderId="15" xfId="0" applyFont="1" applyFill="1" applyBorder="1" applyAlignment="1">
      <alignment horizontal="center" vertical="center" wrapText="1"/>
    </xf>
    <xf numFmtId="0" fontId="8"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14" xfId="0" applyFill="1" applyBorder="1" applyAlignment="1">
      <alignment horizontal="center" vertical="center" wrapText="1"/>
    </xf>
    <xf numFmtId="1" fontId="6" fillId="0" borderId="7"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 fontId="6"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14" xfId="0" applyFont="1" applyFill="1" applyBorder="1" applyAlignment="1">
      <alignment horizontal="center" vertical="center" wrapText="1"/>
    </xf>
    <xf numFmtId="1" fontId="6" fillId="0" borderId="9"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3" fontId="6" fillId="0" borderId="7" xfId="0" applyNumberFormat="1" applyFont="1" applyFill="1" applyBorder="1" applyAlignment="1">
      <alignment horizontal="center" vertical="center" wrapText="1"/>
    </xf>
    <xf numFmtId="3" fontId="6" fillId="0" borderId="9"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6" fillId="0" borderId="6" xfId="0"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2" fillId="0" borderId="0" xfId="0" applyFont="1" applyFill="1" applyBorder="1" applyAlignment="1"/>
    <xf numFmtId="0" fontId="0" fillId="0" borderId="0" xfId="0" applyFill="1" applyAlignment="1"/>
    <xf numFmtId="0" fontId="2" fillId="0" borderId="0" xfId="0" applyFont="1" applyFill="1" applyAlignment="1"/>
    <xf numFmtId="0" fontId="2" fillId="0" borderId="0" xfId="0" applyFont="1" applyFill="1" applyAlignment="1">
      <alignment horizontal="left" vertical="center"/>
    </xf>
    <xf numFmtId="0" fontId="4" fillId="0" borderId="0" xfId="0" applyFont="1" applyFill="1" applyBorder="1" applyAlignment="1">
      <alignment horizontal="center"/>
    </xf>
    <xf numFmtId="0" fontId="0" fillId="0" borderId="0" xfId="0" applyFont="1" applyFill="1" applyAlignment="1"/>
    <xf numFmtId="0" fontId="2" fillId="0" borderId="0" xfId="0" applyFont="1" applyFill="1" applyBorder="1" applyAlignment="1">
      <alignment horizontal="left" wrapText="1"/>
    </xf>
    <xf numFmtId="0" fontId="0" fillId="0" borderId="0" xfId="0" applyFill="1" applyAlignment="1">
      <alignment horizontal="left"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29"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1" fontId="2" fillId="0" borderId="5"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wrapText="1"/>
    </xf>
    <xf numFmtId="0" fontId="2" fillId="0" borderId="0" xfId="0" applyFont="1" applyFill="1" applyAlignment="1">
      <alignment horizontal="left" vertical="center" wrapText="1"/>
    </xf>
    <xf numFmtId="0" fontId="4" fillId="0" borderId="0" xfId="0" applyFont="1" applyFill="1" applyBorder="1" applyAlignment="1">
      <alignment horizontal="center" wrapText="1"/>
    </xf>
    <xf numFmtId="0" fontId="2" fillId="0" borderId="0" xfId="0" applyFont="1" applyFill="1" applyAlignment="1">
      <alignment horizontal="center" wrapText="1"/>
    </xf>
    <xf numFmtId="0" fontId="0" fillId="0" borderId="0" xfId="0" applyAlignment="1">
      <alignment vertical="center" wrapText="1"/>
    </xf>
    <xf numFmtId="3" fontId="2" fillId="0" borderId="5"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3" xfId="0" applyFont="1" applyFill="1" applyBorder="1" applyAlignment="1">
      <alignment horizontal="center" vertical="center" wrapText="1"/>
    </xf>
    <xf numFmtId="0" fontId="0" fillId="0" borderId="14" xfId="0" applyBorder="1" applyAlignment="1">
      <alignment horizontal="center" vertical="center" wrapText="1"/>
    </xf>
    <xf numFmtId="0" fontId="2" fillId="24" borderId="0" xfId="0" applyFont="1" applyFill="1" applyAlignment="1">
      <alignment horizont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vertical="center" wrapText="1"/>
    </xf>
    <xf numFmtId="3" fontId="6" fillId="0" borderId="33"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7" fillId="0" borderId="14" xfId="0" applyFont="1" applyFill="1" applyBorder="1" applyAlignment="1">
      <alignment horizontal="center" vertical="center" wrapText="1"/>
    </xf>
    <xf numFmtId="1" fontId="35" fillId="0" borderId="5"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3" fontId="35" fillId="0" borderId="5" xfId="0" applyNumberFormat="1" applyFont="1" applyFill="1" applyBorder="1" applyAlignment="1">
      <alignment horizontal="center" vertical="center" wrapText="1"/>
    </xf>
    <xf numFmtId="3" fontId="35" fillId="0" borderId="6" xfId="0" applyNumberFormat="1"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0" xfId="0" applyFont="1" applyFill="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3" fontId="7" fillId="0" borderId="32" xfId="0" applyNumberFormat="1" applyFont="1" applyFill="1" applyBorder="1" applyAlignment="1">
      <alignment horizontal="center" vertical="center" wrapText="1"/>
    </xf>
    <xf numFmtId="0" fontId="0" fillId="0" borderId="0" xfId="0" applyAlignment="1">
      <alignment wrapText="1"/>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bično" xfId="0" builtinId="0"/>
    <cellStyle name="Output" xfId="38"/>
    <cellStyle name="Title" xfId="39"/>
    <cellStyle name="Total" xfId="40"/>
    <cellStyle name="Warning Text" xfId="41"/>
    <cellStyle name="Zarez" xfId="4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S199"/>
  <sheetViews>
    <sheetView topLeftCell="A140" workbookViewId="0">
      <selection activeCell="G172" sqref="G172"/>
    </sheetView>
  </sheetViews>
  <sheetFormatPr defaultColWidth="17.7109375" defaultRowHeight="15.75"/>
  <cols>
    <col min="1" max="1" width="11.7109375" style="9" customWidth="1"/>
    <col min="2" max="2" width="6.140625" style="30" hidden="1" customWidth="1"/>
    <col min="3" max="3" width="10.7109375" style="31" hidden="1" customWidth="1"/>
    <col min="4" max="4" width="10.85546875" style="31" customWidth="1"/>
    <col min="5" max="5" width="35.5703125" style="31" customWidth="1"/>
    <col min="6" max="6" width="15.85546875" style="31" customWidth="1"/>
    <col min="7" max="7" width="27.42578125" style="32" customWidth="1"/>
    <col min="8" max="8" width="19.7109375" style="32" customWidth="1"/>
    <col min="9" max="9" width="17.28515625" style="33" customWidth="1"/>
    <col min="10" max="10" width="17.140625" style="33" customWidth="1"/>
    <col min="11" max="11" width="16.7109375" style="33" customWidth="1"/>
    <col min="12" max="12" width="19" style="33" customWidth="1"/>
    <col min="13" max="19" width="17.7109375" style="14"/>
    <col min="20" max="16384" width="17.7109375" style="9"/>
  </cols>
  <sheetData>
    <row r="1" spans="1:19" s="45" customFormat="1" ht="6" customHeight="1">
      <c r="A1" s="199"/>
      <c r="B1" s="199"/>
      <c r="C1" s="199"/>
      <c r="D1" s="199"/>
      <c r="E1" s="199"/>
      <c r="F1" s="199"/>
      <c r="G1" s="199"/>
      <c r="H1" s="199"/>
      <c r="I1" s="199"/>
      <c r="J1" s="199"/>
      <c r="K1" s="199"/>
      <c r="L1" s="199"/>
      <c r="M1" s="1"/>
      <c r="N1" s="1"/>
      <c r="O1" s="1"/>
      <c r="P1" s="1"/>
      <c r="Q1" s="1"/>
      <c r="R1" s="1"/>
      <c r="S1" s="1"/>
    </row>
    <row r="2" spans="1:19" s="45" customFormat="1" ht="32.25" customHeight="1">
      <c r="A2" s="190" t="s">
        <v>0</v>
      </c>
      <c r="B2" s="190"/>
      <c r="C2" s="243"/>
      <c r="D2" s="243"/>
      <c r="E2" s="243"/>
      <c r="F2" s="243"/>
      <c r="G2" s="243"/>
      <c r="H2" s="243"/>
      <c r="I2" s="243"/>
      <c r="J2" s="243"/>
      <c r="K2" s="243"/>
      <c r="L2" s="243"/>
      <c r="M2" s="1"/>
      <c r="N2" s="1"/>
      <c r="O2" s="1"/>
      <c r="P2" s="1"/>
      <c r="Q2" s="1"/>
      <c r="R2" s="1"/>
      <c r="S2" s="1"/>
    </row>
    <row r="3" spans="1:19" s="45" customFormat="1" ht="18">
      <c r="A3" s="244" t="s">
        <v>1</v>
      </c>
      <c r="B3" s="244"/>
      <c r="C3" s="244"/>
      <c r="D3" s="244"/>
      <c r="E3" s="244"/>
      <c r="F3" s="244"/>
      <c r="G3" s="244"/>
      <c r="H3" s="244"/>
      <c r="I3" s="244"/>
      <c r="J3" s="244"/>
      <c r="K3" s="244"/>
      <c r="L3" s="244"/>
      <c r="M3" s="1"/>
      <c r="N3" s="1"/>
      <c r="O3" s="1"/>
      <c r="P3" s="1"/>
      <c r="Q3" s="1"/>
      <c r="R3" s="1"/>
      <c r="S3" s="1"/>
    </row>
    <row r="4" spans="1:19" s="45" customFormat="1" ht="12" customHeight="1">
      <c r="A4" s="2"/>
      <c r="B4" s="3"/>
      <c r="C4" s="4"/>
      <c r="D4" s="5"/>
      <c r="E4" s="5"/>
      <c r="F4" s="5"/>
      <c r="G4" s="6"/>
      <c r="H4" s="5"/>
      <c r="I4" s="7"/>
      <c r="J4" s="7"/>
      <c r="K4" s="7"/>
      <c r="L4" s="7"/>
      <c r="M4" s="1"/>
      <c r="N4" s="1"/>
      <c r="O4" s="1"/>
      <c r="P4" s="1"/>
      <c r="Q4" s="1"/>
      <c r="R4" s="1"/>
      <c r="S4" s="1"/>
    </row>
    <row r="5" spans="1:19" s="45" customFormat="1" ht="22.5" customHeight="1">
      <c r="A5" s="244" t="s">
        <v>255</v>
      </c>
      <c r="B5" s="244"/>
      <c r="C5" s="244"/>
      <c r="D5" s="244"/>
      <c r="E5" s="244"/>
      <c r="F5" s="244"/>
      <c r="G5" s="244"/>
      <c r="H5" s="244"/>
      <c r="I5" s="244"/>
      <c r="J5" s="244"/>
      <c r="K5" s="244"/>
      <c r="L5" s="244"/>
      <c r="M5" s="1"/>
      <c r="N5" s="1"/>
      <c r="O5" s="1"/>
      <c r="P5" s="1"/>
      <c r="Q5" s="1"/>
      <c r="R5" s="1"/>
      <c r="S5" s="1"/>
    </row>
    <row r="6" spans="1:19" s="45" customFormat="1" ht="22.5" customHeight="1">
      <c r="A6" s="37" t="s">
        <v>256</v>
      </c>
      <c r="B6" s="8"/>
      <c r="C6" s="4"/>
      <c r="D6" s="4"/>
      <c r="E6" s="4"/>
      <c r="F6" s="4"/>
      <c r="G6" s="6"/>
      <c r="H6" s="5"/>
      <c r="I6" s="7"/>
      <c r="J6" s="7"/>
      <c r="K6" s="7"/>
      <c r="L6" s="7"/>
      <c r="M6" s="1"/>
      <c r="N6" s="1"/>
      <c r="O6" s="1"/>
      <c r="P6" s="1"/>
      <c r="Q6" s="1"/>
      <c r="R6" s="1"/>
      <c r="S6" s="1"/>
    </row>
    <row r="7" spans="1:19" s="45" customFormat="1" ht="24.75" customHeight="1">
      <c r="A7" s="244" t="s">
        <v>254</v>
      </c>
      <c r="B7" s="244"/>
      <c r="C7" s="244"/>
      <c r="D7" s="244"/>
      <c r="E7" s="244"/>
      <c r="F7" s="37"/>
      <c r="G7" s="6"/>
      <c r="H7" s="5"/>
      <c r="I7" s="7"/>
      <c r="J7" s="7"/>
      <c r="K7" s="7"/>
      <c r="L7" s="7"/>
      <c r="M7" s="1"/>
      <c r="N7" s="1"/>
      <c r="O7" s="1"/>
      <c r="P7" s="1"/>
      <c r="Q7" s="1"/>
      <c r="R7" s="1"/>
      <c r="S7" s="1"/>
    </row>
    <row r="8" spans="1:19" s="35" customFormat="1" ht="53.25" customHeight="1">
      <c r="A8" s="199" t="s">
        <v>257</v>
      </c>
      <c r="B8" s="199"/>
      <c r="C8" s="199"/>
      <c r="D8" s="199"/>
      <c r="E8" s="199"/>
      <c r="F8" s="199"/>
      <c r="G8" s="199"/>
      <c r="H8" s="199"/>
      <c r="I8" s="199"/>
      <c r="J8" s="199"/>
      <c r="K8" s="199"/>
      <c r="L8" s="199"/>
      <c r="M8" s="49"/>
      <c r="N8" s="49"/>
      <c r="O8" s="49"/>
      <c r="P8" s="49"/>
      <c r="Q8" s="49"/>
      <c r="R8" s="49"/>
      <c r="S8" s="49"/>
    </row>
    <row r="9" spans="1:19" s="35" customFormat="1" ht="22.5" customHeight="1">
      <c r="A9" s="199"/>
      <c r="B9" s="199"/>
      <c r="C9" s="199"/>
      <c r="D9" s="199"/>
      <c r="E9" s="199"/>
      <c r="F9" s="199"/>
      <c r="G9" s="199"/>
      <c r="H9" s="199"/>
      <c r="I9" s="199"/>
      <c r="J9" s="199"/>
      <c r="K9" s="199"/>
      <c r="L9" s="199"/>
      <c r="M9" s="49"/>
      <c r="N9" s="49"/>
      <c r="O9" s="49"/>
      <c r="P9" s="49"/>
      <c r="Q9" s="49"/>
      <c r="R9" s="49"/>
      <c r="S9" s="49"/>
    </row>
    <row r="10" spans="1:19" s="28" customFormat="1" ht="13.5" hidden="1" customHeight="1">
      <c r="H10" s="65"/>
      <c r="M10" s="27"/>
      <c r="N10" s="27"/>
      <c r="O10" s="27"/>
      <c r="P10" s="27"/>
      <c r="Q10" s="27"/>
      <c r="R10" s="27"/>
      <c r="S10" s="27"/>
    </row>
    <row r="11" spans="1:19" s="66" customFormat="1" ht="51" customHeight="1">
      <c r="A11" s="245" t="s">
        <v>258</v>
      </c>
      <c r="B11" s="246"/>
      <c r="C11" s="246"/>
      <c r="D11" s="246"/>
      <c r="E11" s="246"/>
      <c r="F11" s="246"/>
      <c r="G11" s="246"/>
      <c r="H11" s="246"/>
      <c r="I11" s="246"/>
      <c r="J11" s="246"/>
      <c r="K11" s="246"/>
      <c r="L11" s="246"/>
      <c r="M11" s="50"/>
      <c r="N11" s="50"/>
      <c r="O11" s="50"/>
      <c r="P11" s="50"/>
      <c r="Q11" s="50"/>
      <c r="R11" s="50"/>
      <c r="S11" s="50"/>
    </row>
    <row r="12" spans="1:19" s="66" customFormat="1" ht="7.5" customHeight="1">
      <c r="A12" s="67"/>
      <c r="B12" s="68"/>
      <c r="D12" s="28"/>
      <c r="H12" s="28"/>
      <c r="M12" s="50"/>
      <c r="N12" s="50"/>
      <c r="O12" s="50"/>
      <c r="P12" s="50"/>
      <c r="Q12" s="50"/>
      <c r="R12" s="50"/>
      <c r="S12" s="50"/>
    </row>
    <row r="13" spans="1:19" s="66" customFormat="1" ht="26.25" customHeight="1">
      <c r="A13" s="196" t="s">
        <v>2</v>
      </c>
      <c r="B13" s="197"/>
      <c r="C13" s="197"/>
      <c r="D13" s="197"/>
      <c r="E13" s="197"/>
      <c r="F13" s="197"/>
      <c r="G13" s="197"/>
      <c r="H13" s="197"/>
      <c r="I13" s="197"/>
      <c r="J13" s="197"/>
      <c r="K13" s="197"/>
      <c r="L13" s="197"/>
      <c r="M13" s="50"/>
      <c r="N13" s="50"/>
      <c r="O13" s="50"/>
      <c r="P13" s="50"/>
      <c r="Q13" s="50"/>
      <c r="R13" s="50"/>
      <c r="S13" s="50"/>
    </row>
    <row r="14" spans="1:19" s="28" customFormat="1" ht="55.5" customHeight="1">
      <c r="A14" s="247" t="s">
        <v>259</v>
      </c>
      <c r="B14" s="248"/>
      <c r="C14" s="248"/>
      <c r="D14" s="248"/>
      <c r="E14" s="248"/>
      <c r="F14" s="248"/>
      <c r="G14" s="248"/>
      <c r="H14" s="248"/>
      <c r="I14" s="248"/>
      <c r="J14" s="248"/>
      <c r="K14" s="248"/>
      <c r="L14" s="248"/>
      <c r="M14" s="27"/>
      <c r="N14" s="27"/>
      <c r="O14" s="27"/>
      <c r="P14" s="27"/>
      <c r="Q14" s="27"/>
      <c r="R14" s="27"/>
      <c r="S14" s="27"/>
    </row>
    <row r="15" spans="1:19" s="28" customFormat="1" ht="54" customHeight="1">
      <c r="A15" s="196" t="s">
        <v>3</v>
      </c>
      <c r="B15" s="197"/>
      <c r="C15" s="197"/>
      <c r="D15" s="197"/>
      <c r="E15" s="197"/>
      <c r="F15" s="197"/>
      <c r="G15" s="197"/>
      <c r="H15" s="197"/>
      <c r="I15" s="197"/>
      <c r="J15" s="197"/>
      <c r="K15" s="197"/>
      <c r="L15" s="197"/>
      <c r="M15" s="27"/>
      <c r="N15" s="27"/>
      <c r="O15" s="27"/>
      <c r="P15" s="27"/>
      <c r="Q15" s="27"/>
      <c r="R15" s="27"/>
      <c r="S15" s="27"/>
    </row>
    <row r="16" spans="1:19" s="28" customFormat="1" ht="33.75" customHeight="1">
      <c r="A16" s="241" t="s">
        <v>4</v>
      </c>
      <c r="B16" s="242"/>
      <c r="C16" s="242"/>
      <c r="D16" s="242"/>
      <c r="E16" s="242"/>
      <c r="F16" s="242"/>
      <c r="G16" s="242"/>
      <c r="H16" s="242"/>
      <c r="I16" s="242"/>
      <c r="J16" s="242"/>
      <c r="K16" s="242"/>
      <c r="L16" s="242"/>
      <c r="M16" s="27"/>
      <c r="N16" s="27"/>
      <c r="O16" s="27"/>
      <c r="P16" s="27"/>
      <c r="Q16" s="27"/>
      <c r="R16" s="27"/>
      <c r="S16" s="27"/>
    </row>
    <row r="17" spans="1:19" s="45" customFormat="1" ht="43.5" customHeight="1" thickBot="1">
      <c r="A17" s="233"/>
      <c r="B17" s="233"/>
      <c r="C17" s="233"/>
      <c r="D17" s="233"/>
      <c r="E17" s="233"/>
      <c r="F17" s="233"/>
      <c r="G17" s="233"/>
      <c r="H17" s="233"/>
      <c r="I17" s="233"/>
      <c r="J17" s="233"/>
      <c r="K17" s="233"/>
      <c r="L17" s="233"/>
      <c r="M17" s="1"/>
      <c r="N17" s="1"/>
      <c r="O17" s="1"/>
      <c r="P17" s="1"/>
      <c r="Q17" s="1"/>
      <c r="R17" s="1"/>
      <c r="S17" s="1"/>
    </row>
    <row r="18" spans="1:19" ht="16.5" hidden="1" thickBot="1">
      <c r="B18" s="10"/>
      <c r="C18" s="11"/>
      <c r="D18" s="11"/>
      <c r="E18" s="11"/>
      <c r="F18" s="11"/>
      <c r="G18" s="12"/>
      <c r="H18" s="12"/>
      <c r="I18" s="13"/>
      <c r="J18" s="13"/>
      <c r="K18" s="13"/>
      <c r="L18" s="13"/>
    </row>
    <row r="19" spans="1:19" s="16" customFormat="1" ht="87" customHeight="1">
      <c r="A19" s="234" t="s">
        <v>5</v>
      </c>
      <c r="B19" s="235" t="s">
        <v>6</v>
      </c>
      <c r="C19" s="237" t="s">
        <v>7</v>
      </c>
      <c r="D19" s="237" t="s">
        <v>8</v>
      </c>
      <c r="E19" s="237" t="s">
        <v>7</v>
      </c>
      <c r="F19" s="237" t="s">
        <v>9</v>
      </c>
      <c r="G19" s="238" t="s">
        <v>10</v>
      </c>
      <c r="H19" s="238" t="s">
        <v>11</v>
      </c>
      <c r="I19" s="239" t="s">
        <v>12</v>
      </c>
      <c r="J19" s="239" t="s">
        <v>13</v>
      </c>
      <c r="K19" s="239" t="s">
        <v>14</v>
      </c>
      <c r="L19" s="240" t="s">
        <v>15</v>
      </c>
      <c r="M19" s="15"/>
      <c r="N19" s="15"/>
      <c r="O19" s="15"/>
      <c r="P19" s="15"/>
      <c r="Q19" s="15"/>
      <c r="R19" s="15"/>
      <c r="S19" s="15"/>
    </row>
    <row r="20" spans="1:19" s="16" customFormat="1" ht="16.5" customHeight="1">
      <c r="A20" s="214"/>
      <c r="B20" s="236"/>
      <c r="C20" s="210"/>
      <c r="D20" s="210"/>
      <c r="E20" s="210"/>
      <c r="F20" s="210"/>
      <c r="G20" s="210"/>
      <c r="H20" s="210"/>
      <c r="I20" s="210"/>
      <c r="J20" s="210"/>
      <c r="K20" s="210"/>
      <c r="L20" s="230"/>
      <c r="M20" s="15"/>
      <c r="N20" s="15"/>
      <c r="O20" s="15"/>
      <c r="P20" s="15"/>
      <c r="Q20" s="15"/>
      <c r="R20" s="15"/>
      <c r="S20" s="15"/>
    </row>
    <row r="21" spans="1:19" s="16" customFormat="1" ht="16.5" customHeight="1">
      <c r="A21" s="39">
        <v>1</v>
      </c>
      <c r="B21" s="40"/>
      <c r="C21" s="41"/>
      <c r="D21" s="41">
        <v>2</v>
      </c>
      <c r="E21" s="41">
        <v>3</v>
      </c>
      <c r="F21" s="41">
        <v>4</v>
      </c>
      <c r="G21" s="41">
        <v>5</v>
      </c>
      <c r="H21" s="38">
        <v>6</v>
      </c>
      <c r="I21" s="41">
        <v>7</v>
      </c>
      <c r="J21" s="41">
        <v>8</v>
      </c>
      <c r="K21" s="41">
        <v>9</v>
      </c>
      <c r="L21" s="42">
        <v>10</v>
      </c>
      <c r="M21" s="15"/>
      <c r="N21" s="15"/>
      <c r="O21" s="15"/>
      <c r="P21" s="15"/>
      <c r="Q21" s="15"/>
      <c r="R21" s="15"/>
      <c r="S21" s="15"/>
    </row>
    <row r="22" spans="1:19" s="16" customFormat="1" ht="51" customHeight="1">
      <c r="A22" s="39" t="s">
        <v>16</v>
      </c>
      <c r="B22" s="40"/>
      <c r="C22" s="41"/>
      <c r="D22" s="41">
        <v>321</v>
      </c>
      <c r="E22" s="41" t="s">
        <v>17</v>
      </c>
      <c r="F22" s="41"/>
      <c r="G22" s="38">
        <f>+H22-(20%*H22)</f>
        <v>8000</v>
      </c>
      <c r="H22" s="38">
        <v>10000</v>
      </c>
      <c r="I22" s="41" t="s">
        <v>18</v>
      </c>
      <c r="J22" s="17"/>
      <c r="K22" s="17"/>
      <c r="L22" s="18"/>
      <c r="M22" s="15"/>
      <c r="N22" s="15"/>
      <c r="O22" s="15"/>
      <c r="P22" s="15"/>
      <c r="Q22" s="15"/>
      <c r="R22" s="15"/>
      <c r="S22" s="15"/>
    </row>
    <row r="23" spans="1:19" s="16" customFormat="1" ht="47.25" customHeight="1">
      <c r="A23" s="214" t="s">
        <v>19</v>
      </c>
      <c r="B23" s="40"/>
      <c r="C23" s="41" t="s">
        <v>20</v>
      </c>
      <c r="D23" s="215">
        <v>322</v>
      </c>
      <c r="E23" s="41" t="s">
        <v>21</v>
      </c>
      <c r="F23" s="210"/>
      <c r="G23" s="38">
        <f t="shared" ref="G23:G104" si="0">+H23-(20%*H23)</f>
        <v>20000</v>
      </c>
      <c r="H23" s="38">
        <v>25000</v>
      </c>
      <c r="I23" s="212" t="s">
        <v>18</v>
      </c>
      <c r="J23" s="38" t="s">
        <v>22</v>
      </c>
      <c r="K23" s="212" t="s">
        <v>23</v>
      </c>
      <c r="L23" s="213" t="s">
        <v>24</v>
      </c>
      <c r="M23" s="15"/>
      <c r="N23" s="15"/>
      <c r="O23" s="15"/>
      <c r="P23" s="15"/>
      <c r="Q23" s="15"/>
      <c r="R23" s="15"/>
      <c r="S23" s="15"/>
    </row>
    <row r="24" spans="1:19" s="16" customFormat="1" ht="47.25" customHeight="1">
      <c r="A24" s="214"/>
      <c r="B24" s="40"/>
      <c r="C24" s="41" t="s">
        <v>20</v>
      </c>
      <c r="D24" s="202"/>
      <c r="E24" s="41" t="s">
        <v>25</v>
      </c>
      <c r="F24" s="210"/>
      <c r="G24" s="38">
        <f t="shared" si="0"/>
        <v>12000</v>
      </c>
      <c r="H24" s="38">
        <v>15000</v>
      </c>
      <c r="I24" s="212"/>
      <c r="J24" s="38" t="s">
        <v>22</v>
      </c>
      <c r="K24" s="212"/>
      <c r="L24" s="213"/>
      <c r="M24" s="15"/>
      <c r="N24" s="15"/>
      <c r="O24" s="15"/>
      <c r="P24" s="15"/>
      <c r="Q24" s="15"/>
      <c r="R24" s="15"/>
      <c r="S24" s="15"/>
    </row>
    <row r="25" spans="1:19" s="16" customFormat="1" ht="52.5" customHeight="1">
      <c r="A25" s="39" t="s">
        <v>26</v>
      </c>
      <c r="B25" s="19"/>
      <c r="C25" s="41" t="s">
        <v>27</v>
      </c>
      <c r="D25" s="44">
        <v>322</v>
      </c>
      <c r="E25" s="41" t="s">
        <v>27</v>
      </c>
      <c r="F25" s="41"/>
      <c r="G25" s="38">
        <f>+H25-(4.761904762%*H25)</f>
        <v>5714.2857142800003</v>
      </c>
      <c r="H25" s="38">
        <v>6000</v>
      </c>
      <c r="I25" s="41" t="s">
        <v>18</v>
      </c>
      <c r="J25" s="17"/>
      <c r="K25" s="17"/>
      <c r="L25" s="18"/>
      <c r="M25" s="15"/>
      <c r="N25" s="15"/>
      <c r="O25" s="15"/>
      <c r="P25" s="15"/>
      <c r="Q25" s="15"/>
      <c r="R25" s="15"/>
      <c r="S25" s="15"/>
    </row>
    <row r="26" spans="1:19" s="16" customFormat="1" ht="61.5" customHeight="1">
      <c r="A26" s="214" t="s">
        <v>28</v>
      </c>
      <c r="B26" s="40"/>
      <c r="C26" s="41" t="s">
        <v>29</v>
      </c>
      <c r="D26" s="215">
        <v>322</v>
      </c>
      <c r="E26" s="41" t="s">
        <v>30</v>
      </c>
      <c r="F26" s="210"/>
      <c r="G26" s="38">
        <f t="shared" si="0"/>
        <v>21600</v>
      </c>
      <c r="H26" s="38">
        <v>27000</v>
      </c>
      <c r="I26" s="225" t="s">
        <v>18</v>
      </c>
      <c r="J26" s="38" t="s">
        <v>22</v>
      </c>
      <c r="K26" s="225" t="s">
        <v>23</v>
      </c>
      <c r="L26" s="227" t="s">
        <v>24</v>
      </c>
      <c r="M26" s="15"/>
      <c r="N26" s="15"/>
      <c r="O26" s="15"/>
      <c r="P26" s="15"/>
      <c r="Q26" s="15"/>
      <c r="R26" s="15"/>
      <c r="S26" s="15"/>
    </row>
    <row r="27" spans="1:19" s="16" customFormat="1" ht="61.5" customHeight="1">
      <c r="A27" s="214"/>
      <c r="B27" s="40"/>
      <c r="C27" s="41" t="s">
        <v>29</v>
      </c>
      <c r="D27" s="202"/>
      <c r="E27" s="41" t="s">
        <v>31</v>
      </c>
      <c r="F27" s="210"/>
      <c r="G27" s="38">
        <f t="shared" si="0"/>
        <v>12000</v>
      </c>
      <c r="H27" s="38">
        <v>15000</v>
      </c>
      <c r="I27" s="226"/>
      <c r="J27" s="38" t="s">
        <v>22</v>
      </c>
      <c r="K27" s="226"/>
      <c r="L27" s="228"/>
      <c r="M27" s="15"/>
      <c r="N27" s="15"/>
      <c r="O27" s="15"/>
      <c r="P27" s="15"/>
      <c r="Q27" s="15"/>
      <c r="R27" s="15"/>
      <c r="S27" s="15"/>
    </row>
    <row r="28" spans="1:19" s="16" customFormat="1" ht="61.5" customHeight="1">
      <c r="A28" s="214"/>
      <c r="B28" s="40"/>
      <c r="C28" s="41" t="s">
        <v>29</v>
      </c>
      <c r="D28" s="202"/>
      <c r="E28" s="41" t="s">
        <v>32</v>
      </c>
      <c r="F28" s="210"/>
      <c r="G28" s="38">
        <f t="shared" si="0"/>
        <v>50400</v>
      </c>
      <c r="H28" s="38">
        <v>63000</v>
      </c>
      <c r="I28" s="226" t="s">
        <v>18</v>
      </c>
      <c r="J28" s="38" t="s">
        <v>22</v>
      </c>
      <c r="K28" s="226" t="s">
        <v>23</v>
      </c>
      <c r="L28" s="228" t="s">
        <v>24</v>
      </c>
      <c r="M28" s="15"/>
      <c r="N28" s="15"/>
      <c r="O28" s="15"/>
      <c r="P28" s="15"/>
      <c r="Q28" s="15"/>
      <c r="R28" s="15"/>
      <c r="S28" s="15"/>
    </row>
    <row r="29" spans="1:19" s="16" customFormat="1" ht="61.5" customHeight="1">
      <c r="A29" s="214"/>
      <c r="B29" s="40"/>
      <c r="C29" s="41" t="s">
        <v>29</v>
      </c>
      <c r="D29" s="202"/>
      <c r="E29" s="41" t="s">
        <v>33</v>
      </c>
      <c r="F29" s="210"/>
      <c r="G29" s="38">
        <f t="shared" si="0"/>
        <v>13600</v>
      </c>
      <c r="H29" s="38">
        <v>17000</v>
      </c>
      <c r="I29" s="226"/>
      <c r="J29" s="38" t="s">
        <v>22</v>
      </c>
      <c r="K29" s="226"/>
      <c r="L29" s="228"/>
      <c r="M29" s="20"/>
      <c r="N29" s="15"/>
      <c r="O29" s="15"/>
      <c r="P29" s="15"/>
      <c r="Q29" s="15"/>
      <c r="R29" s="15"/>
      <c r="S29" s="15"/>
    </row>
    <row r="30" spans="1:19" s="16" customFormat="1" ht="61.5" customHeight="1">
      <c r="A30" s="214"/>
      <c r="B30" s="40"/>
      <c r="C30" s="41" t="s">
        <v>29</v>
      </c>
      <c r="D30" s="202"/>
      <c r="E30" s="41" t="s">
        <v>247</v>
      </c>
      <c r="F30" s="210"/>
      <c r="G30" s="38">
        <f t="shared" si="0"/>
        <v>12000</v>
      </c>
      <c r="H30" s="38">
        <v>15000</v>
      </c>
      <c r="I30" s="231"/>
      <c r="J30" s="38" t="s">
        <v>22</v>
      </c>
      <c r="K30" s="231"/>
      <c r="L30" s="232"/>
      <c r="M30" s="20"/>
      <c r="N30" s="15"/>
      <c r="O30" s="15"/>
      <c r="P30" s="15"/>
      <c r="Q30" s="15"/>
      <c r="R30" s="15"/>
      <c r="S30" s="15"/>
    </row>
    <row r="31" spans="1:19" s="16" customFormat="1" ht="61.5" customHeight="1">
      <c r="A31" s="203" t="s">
        <v>34</v>
      </c>
      <c r="B31" s="40"/>
      <c r="C31" s="41" t="s">
        <v>29</v>
      </c>
      <c r="D31" s="252">
        <v>322</v>
      </c>
      <c r="E31" s="41" t="s">
        <v>35</v>
      </c>
      <c r="F31" s="221"/>
      <c r="G31" s="38">
        <f t="shared" ref="G31" si="1">+H31-(20%*H31)</f>
        <v>8000</v>
      </c>
      <c r="H31" s="38">
        <v>10000</v>
      </c>
      <c r="I31" s="225"/>
      <c r="J31" s="38" t="s">
        <v>22</v>
      </c>
      <c r="K31" s="225" t="s">
        <v>23</v>
      </c>
      <c r="L31" s="227" t="s">
        <v>24</v>
      </c>
      <c r="M31" s="15"/>
      <c r="N31" s="15"/>
      <c r="O31" s="15"/>
      <c r="P31" s="15"/>
      <c r="Q31" s="15"/>
      <c r="R31" s="15"/>
      <c r="S31" s="15"/>
    </row>
    <row r="32" spans="1:19" s="61" customFormat="1" ht="61.5" customHeight="1">
      <c r="A32" s="204"/>
      <c r="B32" s="55"/>
      <c r="C32" s="56" t="s">
        <v>29</v>
      </c>
      <c r="D32" s="208"/>
      <c r="E32" s="56" t="s">
        <v>36</v>
      </c>
      <c r="F32" s="249"/>
      <c r="G32" s="58">
        <f t="shared" si="0"/>
        <v>34400</v>
      </c>
      <c r="H32" s="58">
        <v>43000</v>
      </c>
      <c r="I32" s="249"/>
      <c r="J32" s="58" t="s">
        <v>22</v>
      </c>
      <c r="K32" s="249"/>
      <c r="L32" s="250"/>
      <c r="M32" s="47"/>
      <c r="N32" s="47"/>
      <c r="O32" s="47"/>
      <c r="P32" s="47"/>
      <c r="Q32" s="47"/>
      <c r="R32" s="47"/>
      <c r="S32" s="47"/>
    </row>
    <row r="33" spans="1:19" s="16" customFormat="1" ht="61.5" customHeight="1">
      <c r="A33" s="204"/>
      <c r="B33" s="40"/>
      <c r="C33" s="41" t="s">
        <v>29</v>
      </c>
      <c r="D33" s="208"/>
      <c r="E33" s="41" t="s">
        <v>36</v>
      </c>
      <c r="F33" s="249"/>
      <c r="G33" s="38">
        <f t="shared" ref="G33" si="2">+H33-(20%*H33)</f>
        <v>24000</v>
      </c>
      <c r="H33" s="38">
        <v>30000</v>
      </c>
      <c r="I33" s="249"/>
      <c r="J33" s="38" t="s">
        <v>22</v>
      </c>
      <c r="K33" s="249"/>
      <c r="L33" s="250"/>
      <c r="M33" s="15"/>
      <c r="N33" s="15"/>
      <c r="O33" s="15"/>
      <c r="P33" s="15"/>
      <c r="Q33" s="15"/>
      <c r="R33" s="15"/>
      <c r="S33" s="15"/>
    </row>
    <row r="34" spans="1:19" s="16" customFormat="1" ht="82.5" customHeight="1">
      <c r="A34" s="205"/>
      <c r="B34" s="40"/>
      <c r="C34" s="41" t="s">
        <v>29</v>
      </c>
      <c r="D34" s="209"/>
      <c r="E34" s="41" t="s">
        <v>37</v>
      </c>
      <c r="F34" s="224"/>
      <c r="G34" s="38">
        <f t="shared" si="0"/>
        <v>18000</v>
      </c>
      <c r="H34" s="38">
        <f>35000-7500-5000</f>
        <v>22500</v>
      </c>
      <c r="I34" s="224"/>
      <c r="J34" s="38" t="s">
        <v>22</v>
      </c>
      <c r="K34" s="224"/>
      <c r="L34" s="229"/>
      <c r="M34" s="15"/>
      <c r="N34" s="15"/>
      <c r="O34" s="15"/>
      <c r="P34" s="15"/>
      <c r="Q34" s="15"/>
      <c r="R34" s="15"/>
      <c r="S34" s="15"/>
    </row>
    <row r="35" spans="1:19" s="16" customFormat="1" ht="70.5" customHeight="1">
      <c r="A35" s="39" t="s">
        <v>38</v>
      </c>
      <c r="B35" s="41"/>
      <c r="C35" s="41" t="s">
        <v>39</v>
      </c>
      <c r="D35" s="44">
        <v>322</v>
      </c>
      <c r="E35" s="41" t="s">
        <v>40</v>
      </c>
      <c r="F35" s="41"/>
      <c r="G35" s="38">
        <f t="shared" si="0"/>
        <v>48000</v>
      </c>
      <c r="H35" s="38">
        <v>60000</v>
      </c>
      <c r="I35" s="38" t="s">
        <v>18</v>
      </c>
      <c r="J35" s="38" t="s">
        <v>22</v>
      </c>
      <c r="K35" s="38" t="s">
        <v>23</v>
      </c>
      <c r="L35" s="43" t="s">
        <v>24</v>
      </c>
      <c r="M35" s="15"/>
      <c r="N35" s="15"/>
      <c r="O35" s="15"/>
      <c r="P35" s="15"/>
      <c r="Q35" s="15"/>
      <c r="R35" s="15"/>
      <c r="S35" s="15"/>
    </row>
    <row r="36" spans="1:19" s="16" customFormat="1" ht="88.5" customHeight="1">
      <c r="A36" s="39" t="s">
        <v>41</v>
      </c>
      <c r="B36" s="41"/>
      <c r="C36" s="41"/>
      <c r="D36" s="44">
        <v>322</v>
      </c>
      <c r="E36" s="41" t="s">
        <v>42</v>
      </c>
      <c r="F36" s="41"/>
      <c r="G36" s="38">
        <f t="shared" si="0"/>
        <v>14400</v>
      </c>
      <c r="H36" s="38">
        <f>20000-2000</f>
        <v>18000</v>
      </c>
      <c r="I36" s="38" t="s">
        <v>18</v>
      </c>
      <c r="J36" s="38" t="s">
        <v>22</v>
      </c>
      <c r="K36" s="38" t="s">
        <v>23</v>
      </c>
      <c r="L36" s="43" t="s">
        <v>24</v>
      </c>
      <c r="M36" s="15"/>
      <c r="N36" s="15"/>
      <c r="O36" s="15"/>
      <c r="P36" s="15"/>
      <c r="Q36" s="15"/>
      <c r="R36" s="15"/>
      <c r="S36" s="15"/>
    </row>
    <row r="37" spans="1:19" s="61" customFormat="1" ht="66" customHeight="1">
      <c r="A37" s="203" t="s">
        <v>43</v>
      </c>
      <c r="B37" s="55"/>
      <c r="C37" s="56" t="s">
        <v>44</v>
      </c>
      <c r="D37" s="206">
        <v>322</v>
      </c>
      <c r="E37" s="56" t="s">
        <v>45</v>
      </c>
      <c r="F37" s="251"/>
      <c r="G37" s="58">
        <f>+H37-(4.761904762%*H37)</f>
        <v>4761.9047619000003</v>
      </c>
      <c r="H37" s="69">
        <v>5000</v>
      </c>
      <c r="I37" s="225" t="s">
        <v>18</v>
      </c>
      <c r="J37" s="58" t="s">
        <v>22</v>
      </c>
      <c r="K37" s="225" t="s">
        <v>23</v>
      </c>
      <c r="L37" s="227" t="s">
        <v>24</v>
      </c>
      <c r="M37" s="47"/>
      <c r="N37" s="47"/>
      <c r="O37" s="47"/>
      <c r="P37" s="47"/>
      <c r="Q37" s="47"/>
      <c r="R37" s="47"/>
      <c r="S37" s="47"/>
    </row>
    <row r="38" spans="1:19" s="16" customFormat="1" ht="66" customHeight="1">
      <c r="A38" s="204"/>
      <c r="B38" s="40"/>
      <c r="C38" s="41" t="s">
        <v>44</v>
      </c>
      <c r="D38" s="208"/>
      <c r="E38" s="41" t="s">
        <v>45</v>
      </c>
      <c r="F38" s="249"/>
      <c r="G38" s="38">
        <f>+H38-(4.761904762%*H38)</f>
        <v>5714.2857142800003</v>
      </c>
      <c r="H38" s="21">
        <v>6000</v>
      </c>
      <c r="I38" s="249"/>
      <c r="J38" s="38" t="s">
        <v>22</v>
      </c>
      <c r="K38" s="249"/>
      <c r="L38" s="250"/>
      <c r="M38" s="15"/>
      <c r="N38" s="15"/>
      <c r="O38" s="15"/>
      <c r="P38" s="15"/>
      <c r="Q38" s="15"/>
      <c r="R38" s="15"/>
      <c r="S38" s="15"/>
    </row>
    <row r="39" spans="1:19" s="16" customFormat="1" ht="64.5" customHeight="1">
      <c r="A39" s="204"/>
      <c r="B39" s="40"/>
      <c r="C39" s="41" t="s">
        <v>46</v>
      </c>
      <c r="D39" s="208"/>
      <c r="E39" s="41" t="s">
        <v>47</v>
      </c>
      <c r="F39" s="249"/>
      <c r="G39" s="38">
        <f t="shared" si="0"/>
        <v>16000</v>
      </c>
      <c r="H39" s="21">
        <v>20000</v>
      </c>
      <c r="I39" s="249"/>
      <c r="J39" s="38" t="s">
        <v>22</v>
      </c>
      <c r="K39" s="249"/>
      <c r="L39" s="250"/>
      <c r="M39" s="15"/>
      <c r="N39" s="15"/>
      <c r="O39" s="15"/>
      <c r="P39" s="15"/>
      <c r="Q39" s="15"/>
      <c r="R39" s="15"/>
      <c r="S39" s="15"/>
    </row>
    <row r="40" spans="1:19" s="16" customFormat="1" ht="64.5" customHeight="1">
      <c r="A40" s="205"/>
      <c r="B40" s="40"/>
      <c r="C40" s="41" t="s">
        <v>46</v>
      </c>
      <c r="D40" s="209"/>
      <c r="E40" s="41" t="s">
        <v>261</v>
      </c>
      <c r="F40" s="224"/>
      <c r="G40" s="38">
        <f t="shared" ref="G40" si="3">+H40-(20%*H40)</f>
        <v>5600</v>
      </c>
      <c r="H40" s="21">
        <v>7000</v>
      </c>
      <c r="I40" s="224"/>
      <c r="J40" s="38" t="s">
        <v>22</v>
      </c>
      <c r="K40" s="224"/>
      <c r="L40" s="229"/>
      <c r="M40" s="15"/>
      <c r="N40" s="15"/>
      <c r="O40" s="15"/>
      <c r="P40" s="15"/>
      <c r="Q40" s="15"/>
      <c r="R40" s="15"/>
      <c r="S40" s="15"/>
    </row>
    <row r="41" spans="1:19" s="16" customFormat="1" ht="51" customHeight="1">
      <c r="A41" s="39" t="s">
        <v>48</v>
      </c>
      <c r="B41" s="19"/>
      <c r="C41" s="41" t="s">
        <v>49</v>
      </c>
      <c r="D41" s="44">
        <v>322</v>
      </c>
      <c r="E41" s="41" t="s">
        <v>49</v>
      </c>
      <c r="F41" s="41"/>
      <c r="G41" s="38">
        <f t="shared" si="0"/>
        <v>6400</v>
      </c>
      <c r="H41" s="38">
        <v>8000</v>
      </c>
      <c r="I41" s="38" t="s">
        <v>18</v>
      </c>
      <c r="J41" s="17"/>
      <c r="K41" s="17"/>
      <c r="L41" s="18"/>
      <c r="M41" s="15"/>
      <c r="N41" s="15"/>
      <c r="O41" s="15"/>
      <c r="P41" s="15"/>
      <c r="Q41" s="15"/>
      <c r="R41" s="15"/>
      <c r="S41" s="15"/>
    </row>
    <row r="42" spans="1:19" s="61" customFormat="1" ht="56.25" customHeight="1">
      <c r="A42" s="203" t="s">
        <v>50</v>
      </c>
      <c r="B42" s="56"/>
      <c r="C42" s="56"/>
      <c r="D42" s="206">
        <v>322</v>
      </c>
      <c r="E42" s="56" t="s">
        <v>51</v>
      </c>
      <c r="F42" s="221"/>
      <c r="G42" s="58">
        <f t="shared" si="0"/>
        <v>28000</v>
      </c>
      <c r="H42" s="58">
        <v>35000</v>
      </c>
      <c r="I42" s="225" t="s">
        <v>18</v>
      </c>
      <c r="J42" s="58" t="s">
        <v>22</v>
      </c>
      <c r="K42" s="225" t="s">
        <v>23</v>
      </c>
      <c r="L42" s="227" t="s">
        <v>24</v>
      </c>
      <c r="M42" s="47"/>
      <c r="N42" s="47"/>
      <c r="O42" s="47"/>
      <c r="P42" s="47"/>
      <c r="Q42" s="47"/>
      <c r="R42" s="47"/>
      <c r="S42" s="47"/>
    </row>
    <row r="43" spans="1:19" s="16" customFormat="1" ht="56.25" customHeight="1">
      <c r="A43" s="217"/>
      <c r="B43" s="41"/>
      <c r="C43" s="41"/>
      <c r="D43" s="219"/>
      <c r="E43" s="41" t="s">
        <v>51</v>
      </c>
      <c r="F43" s="222"/>
      <c r="G43" s="38">
        <f t="shared" ref="G43" si="4">+H43-(20%*H43)</f>
        <v>18400</v>
      </c>
      <c r="H43" s="38">
        <v>23000</v>
      </c>
      <c r="I43" s="226"/>
      <c r="J43" s="38" t="s">
        <v>22</v>
      </c>
      <c r="K43" s="226"/>
      <c r="L43" s="228"/>
      <c r="M43" s="15"/>
      <c r="N43" s="15"/>
      <c r="O43" s="15"/>
      <c r="P43" s="15"/>
      <c r="Q43" s="15"/>
      <c r="R43" s="15"/>
      <c r="S43" s="15"/>
    </row>
    <row r="44" spans="1:19" s="16" customFormat="1" ht="56.25" customHeight="1">
      <c r="A44" s="205"/>
      <c r="B44" s="41"/>
      <c r="C44" s="41"/>
      <c r="D44" s="209"/>
      <c r="E44" s="41" t="s">
        <v>52</v>
      </c>
      <c r="F44" s="224"/>
      <c r="G44" s="38">
        <f t="shared" ref="G44" si="5">+H44-(20%*H44)</f>
        <v>80000</v>
      </c>
      <c r="H44" s="38">
        <v>100000</v>
      </c>
      <c r="I44" s="224"/>
      <c r="J44" s="38" t="s">
        <v>22</v>
      </c>
      <c r="K44" s="224"/>
      <c r="L44" s="229"/>
      <c r="M44" s="34"/>
      <c r="N44" s="15"/>
      <c r="O44" s="15"/>
      <c r="P44" s="15"/>
      <c r="Q44" s="15"/>
      <c r="R44" s="15"/>
      <c r="S44" s="15"/>
    </row>
    <row r="45" spans="1:19" s="16" customFormat="1" ht="49.5" customHeight="1">
      <c r="A45" s="39" t="s">
        <v>53</v>
      </c>
      <c r="B45" s="41"/>
      <c r="C45" s="41" t="s">
        <v>54</v>
      </c>
      <c r="D45" s="44">
        <v>322</v>
      </c>
      <c r="E45" s="41" t="s">
        <v>55</v>
      </c>
      <c r="F45" s="41"/>
      <c r="G45" s="38">
        <f t="shared" ref="G45" si="6">+H45-(20%*H45)</f>
        <v>20000</v>
      </c>
      <c r="H45" s="38">
        <v>25000</v>
      </c>
      <c r="I45" s="41" t="s">
        <v>18</v>
      </c>
      <c r="J45" s="38" t="s">
        <v>22</v>
      </c>
      <c r="K45" s="41" t="s">
        <v>23</v>
      </c>
      <c r="L45" s="42" t="s">
        <v>24</v>
      </c>
      <c r="M45" s="15"/>
      <c r="N45" s="15"/>
      <c r="O45" s="15"/>
      <c r="P45" s="15"/>
      <c r="Q45" s="15"/>
      <c r="R45" s="15"/>
      <c r="S45" s="15"/>
    </row>
    <row r="46" spans="1:19" s="61" customFormat="1" ht="65.25" customHeight="1">
      <c r="A46" s="214" t="s">
        <v>56</v>
      </c>
      <c r="B46" s="55"/>
      <c r="C46" s="56" t="s">
        <v>57</v>
      </c>
      <c r="D46" s="215">
        <v>322</v>
      </c>
      <c r="E46" s="56" t="s">
        <v>58</v>
      </c>
      <c r="F46" s="210"/>
      <c r="G46" s="58">
        <f t="shared" si="0"/>
        <v>48000</v>
      </c>
      <c r="H46" s="58">
        <v>60000</v>
      </c>
      <c r="I46" s="212" t="s">
        <v>18</v>
      </c>
      <c r="J46" s="58" t="s">
        <v>22</v>
      </c>
      <c r="K46" s="212" t="s">
        <v>23</v>
      </c>
      <c r="L46" s="213" t="s">
        <v>24</v>
      </c>
      <c r="M46" s="47"/>
      <c r="N46" s="47"/>
      <c r="O46" s="47"/>
      <c r="P46" s="47"/>
      <c r="Q46" s="47"/>
      <c r="R46" s="47"/>
      <c r="S46" s="47"/>
    </row>
    <row r="47" spans="1:19" s="16" customFormat="1" ht="65.25" customHeight="1">
      <c r="A47" s="214"/>
      <c r="B47" s="40"/>
      <c r="C47" s="41" t="s">
        <v>57</v>
      </c>
      <c r="D47" s="215"/>
      <c r="E47" s="41" t="s">
        <v>58</v>
      </c>
      <c r="F47" s="210"/>
      <c r="G47" s="38">
        <f t="shared" ref="G47" si="7">+H47-(20%*H47)</f>
        <v>36800</v>
      </c>
      <c r="H47" s="38">
        <v>46000</v>
      </c>
      <c r="I47" s="212"/>
      <c r="J47" s="38" t="s">
        <v>22</v>
      </c>
      <c r="K47" s="212"/>
      <c r="L47" s="213"/>
      <c r="M47" s="15"/>
      <c r="N47" s="15"/>
      <c r="O47" s="15"/>
      <c r="P47" s="15"/>
      <c r="Q47" s="15"/>
      <c r="R47" s="15"/>
      <c r="S47" s="15"/>
    </row>
    <row r="48" spans="1:19" s="16" customFormat="1" ht="70.5" customHeight="1">
      <c r="A48" s="214"/>
      <c r="B48" s="40"/>
      <c r="C48" s="41" t="s">
        <v>57</v>
      </c>
      <c r="D48" s="216"/>
      <c r="E48" s="41" t="s">
        <v>250</v>
      </c>
      <c r="F48" s="210"/>
      <c r="G48" s="38">
        <f t="shared" si="0"/>
        <v>20000</v>
      </c>
      <c r="H48" s="38">
        <v>25000</v>
      </c>
      <c r="I48" s="212"/>
      <c r="J48" s="38" t="s">
        <v>22</v>
      </c>
      <c r="K48" s="212"/>
      <c r="L48" s="213"/>
      <c r="M48" s="15"/>
      <c r="N48" s="15"/>
      <c r="O48" s="15"/>
      <c r="P48" s="15"/>
      <c r="Q48" s="15"/>
      <c r="R48" s="15"/>
      <c r="S48" s="15"/>
    </row>
    <row r="49" spans="1:19" s="16" customFormat="1" ht="78" customHeight="1">
      <c r="A49" s="214" t="s">
        <v>59</v>
      </c>
      <c r="B49" s="41"/>
      <c r="C49" s="41" t="s">
        <v>60</v>
      </c>
      <c r="D49" s="202">
        <v>322</v>
      </c>
      <c r="E49" s="41" t="s">
        <v>61</v>
      </c>
      <c r="F49" s="210" t="s">
        <v>248</v>
      </c>
      <c r="G49" s="38">
        <f t="shared" si="0"/>
        <v>96000</v>
      </c>
      <c r="H49" s="38">
        <v>120000</v>
      </c>
      <c r="I49" s="210" t="s">
        <v>62</v>
      </c>
      <c r="J49" s="41" t="s">
        <v>22</v>
      </c>
      <c r="K49" s="210" t="s">
        <v>23</v>
      </c>
      <c r="L49" s="230" t="s">
        <v>24</v>
      </c>
      <c r="M49" s="15"/>
      <c r="N49" s="15"/>
      <c r="O49" s="15"/>
      <c r="P49" s="15"/>
      <c r="Q49" s="15"/>
      <c r="R49" s="15"/>
      <c r="S49" s="15"/>
    </row>
    <row r="50" spans="1:19" s="61" customFormat="1" ht="50.25" customHeight="1">
      <c r="A50" s="214"/>
      <c r="B50" s="55"/>
      <c r="C50" s="56" t="s">
        <v>63</v>
      </c>
      <c r="D50" s="202"/>
      <c r="E50" s="56" t="s">
        <v>64</v>
      </c>
      <c r="F50" s="210"/>
      <c r="G50" s="58">
        <f t="shared" ref="G50" si="8">+H50-(20%*H50)</f>
        <v>64000</v>
      </c>
      <c r="H50" s="58">
        <v>80000</v>
      </c>
      <c r="I50" s="210"/>
      <c r="J50" s="56" t="s">
        <v>22</v>
      </c>
      <c r="K50" s="210"/>
      <c r="L50" s="230"/>
      <c r="M50" s="47"/>
      <c r="N50" s="47"/>
      <c r="O50" s="47"/>
      <c r="P50" s="47"/>
      <c r="Q50" s="47"/>
      <c r="R50" s="47"/>
      <c r="S50" s="47"/>
    </row>
    <row r="51" spans="1:19" s="16" customFormat="1" ht="50.25" customHeight="1">
      <c r="A51" s="214"/>
      <c r="B51" s="40"/>
      <c r="C51" s="41" t="s">
        <v>63</v>
      </c>
      <c r="D51" s="202"/>
      <c r="E51" s="41" t="s">
        <v>64</v>
      </c>
      <c r="F51" s="210"/>
      <c r="G51" s="38">
        <f t="shared" si="0"/>
        <v>76000</v>
      </c>
      <c r="H51" s="38">
        <v>95000</v>
      </c>
      <c r="I51" s="210"/>
      <c r="J51" s="41" t="s">
        <v>22</v>
      </c>
      <c r="K51" s="210"/>
      <c r="L51" s="230"/>
      <c r="M51" s="15"/>
      <c r="N51" s="15"/>
      <c r="O51" s="15"/>
      <c r="P51" s="15"/>
      <c r="Q51" s="15"/>
      <c r="R51" s="15"/>
      <c r="S51" s="15"/>
    </row>
    <row r="52" spans="1:19" s="16" customFormat="1" ht="51" customHeight="1">
      <c r="A52" s="214"/>
      <c r="B52" s="41"/>
      <c r="C52" s="41" t="s">
        <v>65</v>
      </c>
      <c r="D52" s="202"/>
      <c r="E52" s="41" t="s">
        <v>66</v>
      </c>
      <c r="F52" s="210"/>
      <c r="G52" s="38">
        <f t="shared" si="0"/>
        <v>100000</v>
      </c>
      <c r="H52" s="38">
        <v>125000</v>
      </c>
      <c r="I52" s="210"/>
      <c r="J52" s="41" t="s">
        <v>22</v>
      </c>
      <c r="K52" s="210"/>
      <c r="L52" s="230"/>
      <c r="M52" s="15"/>
      <c r="N52" s="15"/>
      <c r="O52" s="15"/>
      <c r="P52" s="15"/>
      <c r="Q52" s="15"/>
      <c r="R52" s="15"/>
      <c r="S52" s="15"/>
    </row>
    <row r="53" spans="1:19" s="16" customFormat="1" ht="57" customHeight="1">
      <c r="A53" s="214"/>
      <c r="B53" s="41"/>
      <c r="C53" s="41" t="s">
        <v>67</v>
      </c>
      <c r="D53" s="202"/>
      <c r="E53" s="41" t="s">
        <v>68</v>
      </c>
      <c r="F53" s="210"/>
      <c r="G53" s="38">
        <f t="shared" si="0"/>
        <v>92000</v>
      </c>
      <c r="H53" s="38">
        <v>115000</v>
      </c>
      <c r="I53" s="210"/>
      <c r="J53" s="41" t="s">
        <v>22</v>
      </c>
      <c r="K53" s="210"/>
      <c r="L53" s="230"/>
      <c r="M53" s="15"/>
      <c r="N53" s="15"/>
      <c r="O53" s="15"/>
      <c r="P53" s="15"/>
      <c r="Q53" s="15"/>
      <c r="R53" s="15"/>
      <c r="S53" s="15"/>
    </row>
    <row r="54" spans="1:19" s="16" customFormat="1" ht="36" customHeight="1">
      <c r="A54" s="39" t="s">
        <v>69</v>
      </c>
      <c r="B54" s="41"/>
      <c r="C54" s="41" t="s">
        <v>70</v>
      </c>
      <c r="D54" s="44">
        <v>322</v>
      </c>
      <c r="E54" s="41" t="s">
        <v>71</v>
      </c>
      <c r="F54" s="38"/>
      <c r="G54" s="38">
        <f t="shared" si="0"/>
        <v>31520</v>
      </c>
      <c r="H54" s="38">
        <v>39400</v>
      </c>
      <c r="I54" s="41" t="s">
        <v>18</v>
      </c>
      <c r="J54" s="41" t="s">
        <v>22</v>
      </c>
      <c r="K54" s="41" t="s">
        <v>23</v>
      </c>
      <c r="L54" s="42" t="s">
        <v>24</v>
      </c>
      <c r="M54" s="15"/>
      <c r="N54" s="15"/>
      <c r="O54" s="15"/>
      <c r="P54" s="15"/>
      <c r="Q54" s="15"/>
      <c r="R54" s="15"/>
      <c r="S54" s="15"/>
    </row>
    <row r="55" spans="1:19" s="16" customFormat="1" ht="72.75" customHeight="1">
      <c r="A55" s="214" t="s">
        <v>72</v>
      </c>
      <c r="B55" s="40"/>
      <c r="C55" s="41" t="s">
        <v>73</v>
      </c>
      <c r="D55" s="215">
        <v>322</v>
      </c>
      <c r="E55" s="41" t="s">
        <v>74</v>
      </c>
      <c r="F55" s="210"/>
      <c r="G55" s="38">
        <f>+H55-(4.76%*H55)</f>
        <v>90478</v>
      </c>
      <c r="H55" s="38">
        <v>95000</v>
      </c>
      <c r="I55" s="212" t="s">
        <v>18</v>
      </c>
      <c r="J55" s="38" t="s">
        <v>22</v>
      </c>
      <c r="K55" s="212" t="s">
        <v>23</v>
      </c>
      <c r="L55" s="213" t="s">
        <v>24</v>
      </c>
      <c r="M55" s="34"/>
      <c r="N55" s="15"/>
      <c r="O55" s="15"/>
      <c r="P55" s="15"/>
      <c r="Q55" s="15"/>
      <c r="R55" s="15"/>
      <c r="S55" s="15"/>
    </row>
    <row r="56" spans="1:19" s="61" customFormat="1" ht="51.75" customHeight="1">
      <c r="A56" s="214"/>
      <c r="B56" s="56"/>
      <c r="C56" s="56" t="s">
        <v>75</v>
      </c>
      <c r="D56" s="215"/>
      <c r="E56" s="56" t="s">
        <v>76</v>
      </c>
      <c r="F56" s="210"/>
      <c r="G56" s="58">
        <f>+H56-(20%*H56)</f>
        <v>76000</v>
      </c>
      <c r="H56" s="58">
        <v>95000</v>
      </c>
      <c r="I56" s="212"/>
      <c r="J56" s="58" t="s">
        <v>22</v>
      </c>
      <c r="K56" s="212"/>
      <c r="L56" s="213"/>
      <c r="M56" s="47"/>
      <c r="N56" s="47"/>
      <c r="O56" s="47"/>
      <c r="P56" s="47"/>
      <c r="Q56" s="47"/>
      <c r="R56" s="47"/>
      <c r="S56" s="47"/>
    </row>
    <row r="57" spans="1:19" s="16" customFormat="1" ht="51.75" customHeight="1">
      <c r="A57" s="214"/>
      <c r="B57" s="41"/>
      <c r="C57" s="41" t="s">
        <v>75</v>
      </c>
      <c r="D57" s="216"/>
      <c r="E57" s="41" t="s">
        <v>76</v>
      </c>
      <c r="F57" s="210"/>
      <c r="G57" s="38">
        <f>+H57-(20%*H57)</f>
        <v>64000</v>
      </c>
      <c r="H57" s="38">
        <v>80000</v>
      </c>
      <c r="I57" s="212"/>
      <c r="J57" s="38" t="s">
        <v>22</v>
      </c>
      <c r="K57" s="212"/>
      <c r="L57" s="213"/>
      <c r="M57" s="15"/>
      <c r="N57" s="15"/>
      <c r="O57" s="15"/>
      <c r="P57" s="15"/>
      <c r="Q57" s="15"/>
      <c r="R57" s="15"/>
      <c r="S57" s="15"/>
    </row>
    <row r="58" spans="1:19" s="61" customFormat="1" ht="51" customHeight="1">
      <c r="A58" s="54" t="s">
        <v>77</v>
      </c>
      <c r="B58" s="55"/>
      <c r="C58" s="56" t="s">
        <v>78</v>
      </c>
      <c r="D58" s="57">
        <v>322</v>
      </c>
      <c r="E58" s="56" t="s">
        <v>79</v>
      </c>
      <c r="F58" s="56"/>
      <c r="G58" s="58">
        <v>77705</v>
      </c>
      <c r="H58" s="58">
        <v>85000</v>
      </c>
      <c r="I58" s="56" t="s">
        <v>18</v>
      </c>
      <c r="J58" s="56" t="s">
        <v>22</v>
      </c>
      <c r="K58" s="56" t="s">
        <v>23</v>
      </c>
      <c r="L58" s="70" t="s">
        <v>24</v>
      </c>
      <c r="M58" s="47"/>
      <c r="N58" s="47"/>
      <c r="O58" s="47"/>
      <c r="P58" s="47"/>
      <c r="Q58" s="47"/>
      <c r="R58" s="47"/>
      <c r="S58" s="47"/>
    </row>
    <row r="59" spans="1:19" s="16" customFormat="1" ht="51" customHeight="1">
      <c r="A59" s="39" t="s">
        <v>77</v>
      </c>
      <c r="B59" s="40"/>
      <c r="C59" s="41" t="s">
        <v>78</v>
      </c>
      <c r="D59" s="44">
        <v>322</v>
      </c>
      <c r="E59" s="41" t="s">
        <v>79</v>
      </c>
      <c r="F59" s="41"/>
      <c r="G59" s="38">
        <v>81000</v>
      </c>
      <c r="H59" s="38">
        <v>87000</v>
      </c>
      <c r="I59" s="41" t="s">
        <v>18</v>
      </c>
      <c r="J59" s="41" t="s">
        <v>22</v>
      </c>
      <c r="K59" s="41" t="s">
        <v>23</v>
      </c>
      <c r="L59" s="42" t="s">
        <v>24</v>
      </c>
      <c r="M59" s="15"/>
      <c r="N59" s="15"/>
      <c r="O59" s="15"/>
      <c r="P59" s="15"/>
      <c r="Q59" s="15"/>
      <c r="R59" s="15"/>
      <c r="S59" s="15"/>
    </row>
    <row r="60" spans="1:19" s="16" customFormat="1" ht="56.25" customHeight="1">
      <c r="A60" s="39" t="s">
        <v>80</v>
      </c>
      <c r="B60" s="41"/>
      <c r="C60" s="41" t="s">
        <v>81</v>
      </c>
      <c r="D60" s="44">
        <v>322</v>
      </c>
      <c r="E60" s="41" t="s">
        <v>82</v>
      </c>
      <c r="F60" s="41"/>
      <c r="G60" s="38">
        <f>+H60-(20%*H60)</f>
        <v>12800</v>
      </c>
      <c r="H60" s="38">
        <v>16000</v>
      </c>
      <c r="I60" s="41" t="s">
        <v>18</v>
      </c>
      <c r="J60" s="41" t="s">
        <v>22</v>
      </c>
      <c r="K60" s="41" t="s">
        <v>23</v>
      </c>
      <c r="L60" s="42" t="s">
        <v>24</v>
      </c>
      <c r="M60" s="15"/>
      <c r="N60" s="15"/>
      <c r="O60" s="15"/>
      <c r="P60" s="15"/>
      <c r="Q60" s="15"/>
      <c r="R60" s="15"/>
      <c r="S60" s="15"/>
    </row>
    <row r="61" spans="1:19" s="61" customFormat="1" ht="53.25" customHeight="1">
      <c r="A61" s="203" t="s">
        <v>83</v>
      </c>
      <c r="B61" s="56"/>
      <c r="C61" s="56" t="s">
        <v>84</v>
      </c>
      <c r="D61" s="206">
        <v>322</v>
      </c>
      <c r="E61" s="56" t="s">
        <v>85</v>
      </c>
      <c r="F61" s="221"/>
      <c r="G61" s="58">
        <f>+H61-(20%*H61)</f>
        <v>32000</v>
      </c>
      <c r="H61" s="58">
        <v>40000</v>
      </c>
      <c r="I61" s="212" t="s">
        <v>18</v>
      </c>
      <c r="J61" s="58" t="s">
        <v>22</v>
      </c>
      <c r="K61" s="212" t="s">
        <v>23</v>
      </c>
      <c r="L61" s="213" t="s">
        <v>24</v>
      </c>
      <c r="M61" s="47"/>
      <c r="N61" s="47"/>
      <c r="O61" s="47"/>
      <c r="P61" s="47"/>
      <c r="Q61" s="47"/>
      <c r="R61" s="47"/>
      <c r="S61" s="47"/>
    </row>
    <row r="62" spans="1:19" s="16" customFormat="1" ht="53.25" customHeight="1">
      <c r="A62" s="217"/>
      <c r="B62" s="41"/>
      <c r="C62" s="41" t="s">
        <v>84</v>
      </c>
      <c r="D62" s="219"/>
      <c r="E62" s="41" t="s">
        <v>85</v>
      </c>
      <c r="F62" s="222"/>
      <c r="G62" s="38">
        <f>+H62-(20%*H62)</f>
        <v>28000</v>
      </c>
      <c r="H62" s="38">
        <v>35000</v>
      </c>
      <c r="I62" s="212"/>
      <c r="J62" s="38" t="s">
        <v>22</v>
      </c>
      <c r="K62" s="212"/>
      <c r="L62" s="213"/>
      <c r="M62" s="15"/>
      <c r="N62" s="15"/>
      <c r="O62" s="15"/>
      <c r="P62" s="15"/>
      <c r="Q62" s="15"/>
      <c r="R62" s="15"/>
      <c r="S62" s="15"/>
    </row>
    <row r="63" spans="1:19" s="16" customFormat="1" ht="50.25" customHeight="1">
      <c r="A63" s="218"/>
      <c r="B63" s="46"/>
      <c r="C63" s="41" t="s">
        <v>84</v>
      </c>
      <c r="D63" s="220"/>
      <c r="E63" s="41" t="s">
        <v>86</v>
      </c>
      <c r="F63" s="223"/>
      <c r="G63" s="38">
        <f>+H63-(20%*H63)</f>
        <v>5600</v>
      </c>
      <c r="H63" s="38">
        <v>7000</v>
      </c>
      <c r="I63" s="212"/>
      <c r="J63" s="38" t="s">
        <v>22</v>
      </c>
      <c r="K63" s="212"/>
      <c r="L63" s="213"/>
      <c r="M63" s="15"/>
      <c r="N63" s="15"/>
      <c r="O63" s="15"/>
      <c r="P63" s="15"/>
      <c r="Q63" s="15"/>
      <c r="R63" s="15"/>
      <c r="S63" s="15"/>
    </row>
    <row r="64" spans="1:19" s="16" customFormat="1" ht="47.25" customHeight="1">
      <c r="A64" s="39" t="s">
        <v>87</v>
      </c>
      <c r="B64" s="202"/>
      <c r="C64" s="41"/>
      <c r="D64" s="44">
        <v>322</v>
      </c>
      <c r="E64" s="41" t="s">
        <v>88</v>
      </c>
      <c r="F64" s="41"/>
      <c r="G64" s="38">
        <f t="shared" si="0"/>
        <v>20000</v>
      </c>
      <c r="H64" s="38">
        <v>25000</v>
      </c>
      <c r="I64" s="41" t="s">
        <v>18</v>
      </c>
      <c r="J64" s="41" t="s">
        <v>22</v>
      </c>
      <c r="K64" s="41" t="s">
        <v>23</v>
      </c>
      <c r="L64" s="42" t="s">
        <v>24</v>
      </c>
      <c r="M64" s="15"/>
      <c r="N64" s="15"/>
      <c r="O64" s="15"/>
      <c r="P64" s="15"/>
      <c r="Q64" s="15"/>
      <c r="R64" s="15"/>
      <c r="S64" s="15"/>
    </row>
    <row r="65" spans="1:19" s="16" customFormat="1" ht="45.75" customHeight="1">
      <c r="A65" s="203" t="s">
        <v>89</v>
      </c>
      <c r="B65" s="202"/>
      <c r="C65" s="41" t="s">
        <v>84</v>
      </c>
      <c r="D65" s="206">
        <v>322</v>
      </c>
      <c r="E65" s="41" t="s">
        <v>90</v>
      </c>
      <c r="F65" s="210"/>
      <c r="G65" s="38">
        <f>+H65-(11.50442478%*H65)</f>
        <v>8849.5575219999992</v>
      </c>
      <c r="H65" s="38">
        <v>10000</v>
      </c>
      <c r="I65" s="212" t="s">
        <v>18</v>
      </c>
      <c r="J65" s="38" t="s">
        <v>22</v>
      </c>
      <c r="K65" s="212" t="s">
        <v>23</v>
      </c>
      <c r="L65" s="213" t="s">
        <v>24</v>
      </c>
      <c r="M65" s="15"/>
      <c r="N65" s="15"/>
      <c r="O65" s="15"/>
      <c r="P65" s="15"/>
      <c r="Q65" s="15"/>
      <c r="R65" s="15"/>
      <c r="S65" s="15"/>
    </row>
    <row r="66" spans="1:19" s="16" customFormat="1" ht="52.5" customHeight="1">
      <c r="A66" s="204"/>
      <c r="B66" s="41"/>
      <c r="C66" s="41" t="s">
        <v>70</v>
      </c>
      <c r="D66" s="207"/>
      <c r="E66" s="41" t="s">
        <v>251</v>
      </c>
      <c r="F66" s="211"/>
      <c r="G66" s="38">
        <f t="shared" si="0"/>
        <v>49600</v>
      </c>
      <c r="H66" s="38">
        <v>62000</v>
      </c>
      <c r="I66" s="212"/>
      <c r="J66" s="38" t="s">
        <v>22</v>
      </c>
      <c r="K66" s="212"/>
      <c r="L66" s="213"/>
      <c r="M66" s="15"/>
      <c r="N66" s="20"/>
      <c r="O66" s="15"/>
      <c r="P66" s="15"/>
      <c r="Q66" s="15"/>
      <c r="R66" s="15"/>
      <c r="S66" s="15"/>
    </row>
    <row r="67" spans="1:19" s="16" customFormat="1" ht="45.75" customHeight="1">
      <c r="A67" s="204"/>
      <c r="B67" s="41"/>
      <c r="C67" s="41" t="s">
        <v>84</v>
      </c>
      <c r="D67" s="208"/>
      <c r="E67" s="41" t="s">
        <v>252</v>
      </c>
      <c r="F67" s="210"/>
      <c r="G67" s="38">
        <f t="shared" si="0"/>
        <v>8000</v>
      </c>
      <c r="H67" s="38">
        <v>10000</v>
      </c>
      <c r="I67" s="212" t="s">
        <v>18</v>
      </c>
      <c r="J67" s="38" t="s">
        <v>22</v>
      </c>
      <c r="K67" s="212" t="s">
        <v>23</v>
      </c>
      <c r="L67" s="213" t="s">
        <v>24</v>
      </c>
      <c r="M67" s="15"/>
      <c r="N67" s="15"/>
      <c r="O67" s="15"/>
      <c r="P67" s="15"/>
      <c r="Q67" s="15"/>
      <c r="R67" s="15"/>
      <c r="S67" s="15"/>
    </row>
    <row r="68" spans="1:19" s="16" customFormat="1" ht="52.5" customHeight="1">
      <c r="A68" s="205"/>
      <c r="B68" s="41"/>
      <c r="C68" s="41" t="s">
        <v>70</v>
      </c>
      <c r="D68" s="209"/>
      <c r="E68" s="41" t="s">
        <v>253</v>
      </c>
      <c r="F68" s="211"/>
      <c r="G68" s="38">
        <f t="shared" si="0"/>
        <v>59520</v>
      </c>
      <c r="H68" s="38">
        <f>146400-H67-H66</f>
        <v>74400</v>
      </c>
      <c r="I68" s="212"/>
      <c r="J68" s="38" t="s">
        <v>22</v>
      </c>
      <c r="K68" s="212"/>
      <c r="L68" s="213"/>
      <c r="M68" s="34"/>
      <c r="N68" s="20"/>
      <c r="O68" s="15"/>
      <c r="P68" s="15"/>
      <c r="Q68" s="15"/>
      <c r="R68" s="15"/>
      <c r="S68" s="15"/>
    </row>
    <row r="69" spans="1:19" s="16" customFormat="1" ht="36" customHeight="1">
      <c r="A69" s="39" t="s">
        <v>91</v>
      </c>
      <c r="B69" s="19"/>
      <c r="C69" s="41" t="s">
        <v>92</v>
      </c>
      <c r="D69" s="44">
        <v>322</v>
      </c>
      <c r="E69" s="41" t="s">
        <v>92</v>
      </c>
      <c r="F69" s="41"/>
      <c r="G69" s="38">
        <f t="shared" si="0"/>
        <v>1600</v>
      </c>
      <c r="H69" s="38">
        <v>2000</v>
      </c>
      <c r="I69" s="41" t="s">
        <v>18</v>
      </c>
      <c r="J69" s="17"/>
      <c r="K69" s="17"/>
      <c r="L69" s="18"/>
      <c r="M69" s="15"/>
      <c r="N69" s="15"/>
      <c r="O69" s="15"/>
      <c r="P69" s="15"/>
      <c r="Q69" s="15"/>
      <c r="R69" s="15"/>
      <c r="S69" s="15"/>
    </row>
    <row r="70" spans="1:19" s="16" customFormat="1" ht="64.5" customHeight="1">
      <c r="A70" s="39" t="s">
        <v>93</v>
      </c>
      <c r="B70" s="19"/>
      <c r="C70" s="41" t="s">
        <v>94</v>
      </c>
      <c r="D70" s="44">
        <v>322</v>
      </c>
      <c r="E70" s="41" t="s">
        <v>95</v>
      </c>
      <c r="F70" s="41"/>
      <c r="G70" s="38">
        <f t="shared" si="0"/>
        <v>134400</v>
      </c>
      <c r="H70" s="38">
        <f>14000*12</f>
        <v>168000</v>
      </c>
      <c r="I70" s="41" t="s">
        <v>18</v>
      </c>
      <c r="J70" s="41" t="s">
        <v>22</v>
      </c>
      <c r="K70" s="41" t="s">
        <v>23</v>
      </c>
      <c r="L70" s="42" t="s">
        <v>24</v>
      </c>
      <c r="M70" s="15"/>
      <c r="N70" s="20"/>
      <c r="O70" s="15"/>
      <c r="P70" s="15"/>
      <c r="Q70" s="15"/>
      <c r="R70" s="15"/>
      <c r="S70" s="15"/>
    </row>
    <row r="71" spans="1:19" s="16" customFormat="1" ht="64.5" customHeight="1">
      <c r="A71" s="39" t="s">
        <v>96</v>
      </c>
      <c r="B71" s="19"/>
      <c r="C71" s="41" t="s">
        <v>94</v>
      </c>
      <c r="D71" s="44">
        <v>322</v>
      </c>
      <c r="E71" s="41" t="s">
        <v>97</v>
      </c>
      <c r="F71" s="41"/>
      <c r="G71" s="38">
        <f>+H71-(20%*H71)</f>
        <v>144000</v>
      </c>
      <c r="H71" s="38">
        <f>15000*12</f>
        <v>180000</v>
      </c>
      <c r="I71" s="41" t="s">
        <v>98</v>
      </c>
      <c r="J71" s="41" t="s">
        <v>22</v>
      </c>
      <c r="K71" s="41" t="s">
        <v>23</v>
      </c>
      <c r="L71" s="42" t="s">
        <v>24</v>
      </c>
      <c r="M71" s="15"/>
      <c r="N71" s="15"/>
      <c r="O71" s="15"/>
      <c r="P71" s="15"/>
      <c r="Q71" s="15"/>
      <c r="R71" s="15"/>
      <c r="S71" s="15"/>
    </row>
    <row r="72" spans="1:19" s="16" customFormat="1" ht="74.25" customHeight="1">
      <c r="A72" s="39" t="s">
        <v>99</v>
      </c>
      <c r="B72" s="19"/>
      <c r="C72" s="41" t="s">
        <v>100</v>
      </c>
      <c r="D72" s="44">
        <v>322</v>
      </c>
      <c r="E72" s="41" t="s">
        <v>101</v>
      </c>
      <c r="F72" s="41" t="s">
        <v>249</v>
      </c>
      <c r="G72" s="38">
        <f t="shared" si="0"/>
        <v>496000</v>
      </c>
      <c r="H72" s="38">
        <f>616000+4000</f>
        <v>620000</v>
      </c>
      <c r="I72" s="38" t="s">
        <v>62</v>
      </c>
      <c r="J72" s="41" t="s">
        <v>22</v>
      </c>
      <c r="K72" s="38" t="s">
        <v>23</v>
      </c>
      <c r="L72" s="43" t="s">
        <v>102</v>
      </c>
      <c r="M72" s="15"/>
      <c r="N72" s="15"/>
      <c r="O72" s="15"/>
      <c r="P72" s="15"/>
      <c r="Q72" s="15"/>
      <c r="R72" s="15"/>
      <c r="S72" s="15"/>
    </row>
    <row r="73" spans="1:19" s="23" customFormat="1" ht="57" customHeight="1">
      <c r="A73" s="39" t="s">
        <v>103</v>
      </c>
      <c r="B73" s="19"/>
      <c r="C73" s="41" t="s">
        <v>104</v>
      </c>
      <c r="D73" s="44">
        <v>322</v>
      </c>
      <c r="E73" s="41" t="s">
        <v>104</v>
      </c>
      <c r="F73" s="41"/>
      <c r="G73" s="38">
        <f t="shared" si="0"/>
        <v>28000</v>
      </c>
      <c r="H73" s="38">
        <v>35000</v>
      </c>
      <c r="I73" s="41" t="s">
        <v>18</v>
      </c>
      <c r="J73" s="17"/>
      <c r="K73" s="17"/>
      <c r="L73" s="18"/>
      <c r="M73" s="22"/>
      <c r="N73" s="22"/>
      <c r="O73" s="22"/>
      <c r="P73" s="22"/>
      <c r="Q73" s="22"/>
      <c r="R73" s="22"/>
      <c r="S73" s="22"/>
    </row>
    <row r="74" spans="1:19" s="16" customFormat="1" ht="74.25" customHeight="1">
      <c r="A74" s="39" t="s">
        <v>105</v>
      </c>
      <c r="B74" s="40"/>
      <c r="C74" s="41" t="s">
        <v>106</v>
      </c>
      <c r="D74" s="44">
        <v>322</v>
      </c>
      <c r="E74" s="41" t="s">
        <v>107</v>
      </c>
      <c r="F74" s="41"/>
      <c r="G74" s="38">
        <f t="shared" si="0"/>
        <v>9600</v>
      </c>
      <c r="H74" s="38">
        <v>12000</v>
      </c>
      <c r="I74" s="41" t="s">
        <v>18</v>
      </c>
      <c r="J74" s="17"/>
      <c r="K74" s="17"/>
      <c r="L74" s="18"/>
      <c r="M74" s="15"/>
      <c r="N74" s="15"/>
      <c r="O74" s="15"/>
      <c r="P74" s="15"/>
      <c r="Q74" s="15"/>
      <c r="R74" s="15"/>
      <c r="S74" s="15"/>
    </row>
    <row r="75" spans="1:19" s="16" customFormat="1" ht="59.25" customHeight="1">
      <c r="A75" s="39" t="s">
        <v>108</v>
      </c>
      <c r="B75" s="40"/>
      <c r="C75" s="41" t="s">
        <v>109</v>
      </c>
      <c r="D75" s="44">
        <v>322</v>
      </c>
      <c r="E75" s="41" t="s">
        <v>110</v>
      </c>
      <c r="F75" s="41"/>
      <c r="G75" s="38">
        <f t="shared" si="0"/>
        <v>4000</v>
      </c>
      <c r="H75" s="38">
        <v>5000</v>
      </c>
      <c r="I75" s="41" t="s">
        <v>18</v>
      </c>
      <c r="J75" s="17"/>
      <c r="K75" s="17"/>
      <c r="L75" s="18"/>
      <c r="M75" s="15"/>
      <c r="N75" s="15"/>
      <c r="O75" s="15"/>
      <c r="P75" s="15"/>
      <c r="Q75" s="15"/>
      <c r="R75" s="15"/>
      <c r="S75" s="15"/>
    </row>
    <row r="76" spans="1:19" s="16" customFormat="1" ht="75.75" customHeight="1">
      <c r="A76" s="39" t="s">
        <v>111</v>
      </c>
      <c r="B76" s="40"/>
      <c r="C76" s="41" t="s">
        <v>112</v>
      </c>
      <c r="D76" s="44">
        <v>322</v>
      </c>
      <c r="E76" s="41" t="s">
        <v>113</v>
      </c>
      <c r="F76" s="41"/>
      <c r="G76" s="38">
        <f t="shared" si="0"/>
        <v>40000</v>
      </c>
      <c r="H76" s="38">
        <f>45*100+90*100+65*100+100*100+50*100+100*25+100*30+100*50+100*45</f>
        <v>50000</v>
      </c>
      <c r="I76" s="41" t="s">
        <v>18</v>
      </c>
      <c r="J76" s="17"/>
      <c r="K76" s="17"/>
      <c r="L76" s="18"/>
      <c r="M76" s="15"/>
      <c r="N76" s="15"/>
      <c r="O76" s="15"/>
      <c r="P76" s="15"/>
      <c r="Q76" s="15"/>
      <c r="R76" s="15"/>
      <c r="S76" s="15"/>
    </row>
    <row r="77" spans="1:19" s="61" customFormat="1" ht="75.75" customHeight="1">
      <c r="A77" s="54" t="s">
        <v>114</v>
      </c>
      <c r="B77" s="55"/>
      <c r="C77" s="56" t="s">
        <v>112</v>
      </c>
      <c r="D77" s="57">
        <v>322</v>
      </c>
      <c r="E77" s="56" t="s">
        <v>115</v>
      </c>
      <c r="F77" s="56"/>
      <c r="G77" s="58">
        <f t="shared" si="0"/>
        <v>9600</v>
      </c>
      <c r="H77" s="58">
        <f>60*200</f>
        <v>12000</v>
      </c>
      <c r="I77" s="56" t="s">
        <v>18</v>
      </c>
      <c r="J77" s="59"/>
      <c r="K77" s="59"/>
      <c r="L77" s="60"/>
      <c r="M77" s="47"/>
      <c r="N77" s="47"/>
      <c r="O77" s="47"/>
      <c r="P77" s="47"/>
      <c r="Q77" s="47"/>
      <c r="R77" s="47"/>
      <c r="S77" s="47"/>
    </row>
    <row r="78" spans="1:19" s="16" customFormat="1" ht="75.75" customHeight="1">
      <c r="A78" s="39" t="s">
        <v>114</v>
      </c>
      <c r="B78" s="40"/>
      <c r="C78" s="41" t="s">
        <v>112</v>
      </c>
      <c r="D78" s="44">
        <v>322</v>
      </c>
      <c r="E78" s="41" t="s">
        <v>115</v>
      </c>
      <c r="F78" s="41"/>
      <c r="G78" s="38">
        <f t="shared" ref="G78" si="9">+H78-(20%*H78)</f>
        <v>15110.4</v>
      </c>
      <c r="H78" s="38">
        <f>60*200+6888</f>
        <v>18888</v>
      </c>
      <c r="I78" s="41" t="s">
        <v>18</v>
      </c>
      <c r="J78" s="17"/>
      <c r="K78" s="17"/>
      <c r="L78" s="18"/>
      <c r="M78" s="15"/>
      <c r="N78" s="15"/>
      <c r="O78" s="15"/>
      <c r="P78" s="15"/>
      <c r="Q78" s="15"/>
      <c r="R78" s="15"/>
      <c r="S78" s="15"/>
    </row>
    <row r="79" spans="1:19" s="16" customFormat="1" ht="75.75" customHeight="1">
      <c r="A79" s="39" t="s">
        <v>116</v>
      </c>
      <c r="B79" s="40"/>
      <c r="C79" s="41" t="s">
        <v>112</v>
      </c>
      <c r="D79" s="44">
        <v>322</v>
      </c>
      <c r="E79" s="41" t="s">
        <v>117</v>
      </c>
      <c r="F79" s="41"/>
      <c r="G79" s="38">
        <f>+H79-(20%*H79)</f>
        <v>4800</v>
      </c>
      <c r="H79" s="38">
        <v>6000</v>
      </c>
      <c r="I79" s="41" t="s">
        <v>18</v>
      </c>
      <c r="J79" s="17"/>
      <c r="K79" s="17"/>
      <c r="L79" s="18"/>
      <c r="M79" s="15"/>
      <c r="N79" s="15"/>
      <c r="O79" s="15"/>
      <c r="P79" s="15"/>
      <c r="Q79" s="15"/>
      <c r="R79" s="15"/>
      <c r="S79" s="15"/>
    </row>
    <row r="80" spans="1:19" s="16" customFormat="1" ht="75.75" customHeight="1">
      <c r="A80" s="39" t="s">
        <v>118</v>
      </c>
      <c r="B80" s="40"/>
      <c r="C80" s="41" t="s">
        <v>112</v>
      </c>
      <c r="D80" s="44">
        <v>322</v>
      </c>
      <c r="E80" s="41" t="s">
        <v>119</v>
      </c>
      <c r="F80" s="41"/>
      <c r="G80" s="38">
        <f t="shared" si="0"/>
        <v>15200</v>
      </c>
      <c r="H80" s="38">
        <f>1000+400+600+200+300+450+50+10000+6000</f>
        <v>19000</v>
      </c>
      <c r="I80" s="41" t="s">
        <v>18</v>
      </c>
      <c r="J80" s="17"/>
      <c r="K80" s="17"/>
      <c r="L80" s="18"/>
      <c r="M80" s="15"/>
      <c r="N80" s="15"/>
      <c r="O80" s="15"/>
      <c r="P80" s="15"/>
      <c r="Q80" s="15"/>
      <c r="R80" s="15"/>
      <c r="S80" s="15"/>
    </row>
    <row r="81" spans="1:19" s="16" customFormat="1" ht="75.75" customHeight="1">
      <c r="A81" s="39" t="s">
        <v>120</v>
      </c>
      <c r="B81" s="40"/>
      <c r="C81" s="41" t="s">
        <v>112</v>
      </c>
      <c r="D81" s="44">
        <v>322</v>
      </c>
      <c r="E81" s="41" t="s">
        <v>121</v>
      </c>
      <c r="F81" s="41"/>
      <c r="G81" s="38">
        <f t="shared" si="0"/>
        <v>15280</v>
      </c>
      <c r="H81" s="38">
        <f>60*200+600+2000+500+4000</f>
        <v>19100</v>
      </c>
      <c r="I81" s="41" t="s">
        <v>18</v>
      </c>
      <c r="J81" s="17"/>
      <c r="K81" s="17"/>
      <c r="L81" s="18"/>
      <c r="M81" s="200"/>
      <c r="N81" s="201"/>
      <c r="O81" s="15"/>
      <c r="P81" s="15"/>
      <c r="Q81" s="15"/>
      <c r="R81" s="15"/>
      <c r="S81" s="15"/>
    </row>
    <row r="82" spans="1:19" s="16" customFormat="1" ht="72" customHeight="1">
      <c r="A82" s="39" t="s">
        <v>122</v>
      </c>
      <c r="B82" s="19"/>
      <c r="C82" s="41" t="s">
        <v>123</v>
      </c>
      <c r="D82" s="44">
        <v>322</v>
      </c>
      <c r="E82" s="41" t="s">
        <v>124</v>
      </c>
      <c r="F82" s="41"/>
      <c r="G82" s="38">
        <f t="shared" si="0"/>
        <v>15200</v>
      </c>
      <c r="H82" s="38">
        <v>19000</v>
      </c>
      <c r="I82" s="41" t="s">
        <v>18</v>
      </c>
      <c r="J82" s="17"/>
      <c r="K82" s="17"/>
      <c r="L82" s="18"/>
      <c r="M82" s="15"/>
      <c r="N82" s="15"/>
      <c r="O82" s="15"/>
      <c r="P82" s="15"/>
      <c r="Q82" s="15"/>
      <c r="R82" s="15"/>
      <c r="S82" s="15"/>
    </row>
    <row r="83" spans="1:19" s="16" customFormat="1" ht="72" customHeight="1">
      <c r="A83" s="39" t="s">
        <v>125</v>
      </c>
      <c r="B83" s="19"/>
      <c r="C83" s="41" t="s">
        <v>123</v>
      </c>
      <c r="D83" s="44">
        <v>322</v>
      </c>
      <c r="E83" s="41" t="s">
        <v>126</v>
      </c>
      <c r="F83" s="41"/>
      <c r="G83" s="38">
        <f t="shared" si="0"/>
        <v>12800</v>
      </c>
      <c r="H83" s="38">
        <v>16000</v>
      </c>
      <c r="I83" s="41" t="s">
        <v>18</v>
      </c>
      <c r="J83" s="17"/>
      <c r="K83" s="17"/>
      <c r="L83" s="18"/>
      <c r="M83" s="15"/>
      <c r="N83" s="15"/>
      <c r="O83" s="15"/>
      <c r="P83" s="15"/>
      <c r="Q83" s="15"/>
      <c r="R83" s="15"/>
      <c r="S83" s="15"/>
    </row>
    <row r="84" spans="1:19" s="16" customFormat="1" ht="42" customHeight="1">
      <c r="A84" s="39" t="s">
        <v>127</v>
      </c>
      <c r="B84" s="40"/>
      <c r="C84" s="41" t="s">
        <v>128</v>
      </c>
      <c r="D84" s="44">
        <v>323</v>
      </c>
      <c r="E84" s="41" t="s">
        <v>128</v>
      </c>
      <c r="F84" s="41"/>
      <c r="G84" s="38">
        <f t="shared" si="0"/>
        <v>40000</v>
      </c>
      <c r="H84" s="38">
        <v>50000</v>
      </c>
      <c r="I84" s="41" t="s">
        <v>18</v>
      </c>
      <c r="J84" s="17"/>
      <c r="K84" s="17"/>
      <c r="L84" s="18"/>
      <c r="M84" s="15"/>
      <c r="N84" s="15"/>
      <c r="O84" s="15"/>
      <c r="P84" s="15"/>
      <c r="Q84" s="15"/>
      <c r="R84" s="15"/>
      <c r="S84" s="15"/>
    </row>
    <row r="85" spans="1:19" s="16" customFormat="1" ht="54.75" customHeight="1">
      <c r="A85" s="39" t="s">
        <v>129</v>
      </c>
      <c r="B85" s="40"/>
      <c r="C85" s="41" t="s">
        <v>130</v>
      </c>
      <c r="D85" s="44">
        <v>323</v>
      </c>
      <c r="E85" s="41" t="s">
        <v>130</v>
      </c>
      <c r="F85" s="41"/>
      <c r="G85" s="38">
        <f t="shared" si="0"/>
        <v>2720</v>
      </c>
      <c r="H85" s="38">
        <v>3400</v>
      </c>
      <c r="I85" s="41" t="s">
        <v>18</v>
      </c>
      <c r="J85" s="17"/>
      <c r="K85" s="17"/>
      <c r="L85" s="18"/>
      <c r="M85" s="15"/>
      <c r="N85" s="15"/>
      <c r="O85" s="15"/>
      <c r="P85" s="15"/>
      <c r="Q85" s="15"/>
      <c r="R85" s="15"/>
      <c r="S85" s="15"/>
    </row>
    <row r="86" spans="1:19" s="16" customFormat="1" ht="55.5" customHeight="1">
      <c r="A86" s="39" t="s">
        <v>131</v>
      </c>
      <c r="B86" s="40"/>
      <c r="C86" s="41" t="s">
        <v>132</v>
      </c>
      <c r="D86" s="44">
        <v>323</v>
      </c>
      <c r="E86" s="41" t="s">
        <v>132</v>
      </c>
      <c r="F86" s="41"/>
      <c r="G86" s="38">
        <f t="shared" si="0"/>
        <v>4000</v>
      </c>
      <c r="H86" s="38">
        <v>5000</v>
      </c>
      <c r="I86" s="41" t="s">
        <v>18</v>
      </c>
      <c r="J86" s="17"/>
      <c r="K86" s="17"/>
      <c r="L86" s="18"/>
      <c r="M86" s="15"/>
      <c r="N86" s="15"/>
      <c r="O86" s="15"/>
      <c r="P86" s="15"/>
      <c r="Q86" s="15"/>
      <c r="R86" s="15"/>
      <c r="S86" s="15"/>
    </row>
    <row r="87" spans="1:19" s="16" customFormat="1" ht="57.75" customHeight="1">
      <c r="A87" s="39" t="s">
        <v>133</v>
      </c>
      <c r="B87" s="40"/>
      <c r="C87" s="41" t="s">
        <v>134</v>
      </c>
      <c r="D87" s="44">
        <v>323</v>
      </c>
      <c r="E87" s="41" t="s">
        <v>134</v>
      </c>
      <c r="F87" s="41"/>
      <c r="G87" s="38">
        <f t="shared" si="0"/>
        <v>2240</v>
      </c>
      <c r="H87" s="38">
        <v>2800</v>
      </c>
      <c r="I87" s="41" t="s">
        <v>18</v>
      </c>
      <c r="J87" s="17"/>
      <c r="K87" s="17"/>
      <c r="L87" s="18"/>
      <c r="M87" s="15"/>
      <c r="N87" s="15"/>
      <c r="O87" s="15"/>
      <c r="P87" s="15"/>
      <c r="Q87" s="15"/>
      <c r="R87" s="15"/>
      <c r="S87" s="15"/>
    </row>
    <row r="88" spans="1:19" s="61" customFormat="1" ht="103.5" customHeight="1">
      <c r="A88" s="54" t="s">
        <v>135</v>
      </c>
      <c r="B88" s="55"/>
      <c r="C88" s="56" t="s">
        <v>136</v>
      </c>
      <c r="D88" s="57">
        <v>323</v>
      </c>
      <c r="E88" s="56" t="s">
        <v>137</v>
      </c>
      <c r="F88" s="56"/>
      <c r="G88" s="58">
        <f t="shared" si="0"/>
        <v>36000</v>
      </c>
      <c r="H88" s="58">
        <v>45000</v>
      </c>
      <c r="I88" s="56" t="s">
        <v>18</v>
      </c>
      <c r="J88" s="59"/>
      <c r="K88" s="59"/>
      <c r="L88" s="60"/>
      <c r="M88" s="47"/>
      <c r="N88" s="47"/>
      <c r="O88" s="47"/>
      <c r="P88" s="47"/>
      <c r="Q88" s="47"/>
      <c r="R88" s="47"/>
      <c r="S88" s="47"/>
    </row>
    <row r="89" spans="1:19" s="16" customFormat="1" ht="103.5" customHeight="1">
      <c r="A89" s="39" t="s">
        <v>135</v>
      </c>
      <c r="B89" s="40"/>
      <c r="C89" s="41" t="s">
        <v>136</v>
      </c>
      <c r="D89" s="44">
        <v>323</v>
      </c>
      <c r="E89" s="41" t="s">
        <v>137</v>
      </c>
      <c r="F89" s="41"/>
      <c r="G89" s="38">
        <f t="shared" ref="G89" si="10">+H89-(20%*H89)</f>
        <v>44000</v>
      </c>
      <c r="H89" s="38">
        <v>55000</v>
      </c>
      <c r="I89" s="41" t="s">
        <v>18</v>
      </c>
      <c r="J89" s="17"/>
      <c r="K89" s="17"/>
      <c r="L89" s="18"/>
      <c r="M89" s="15"/>
      <c r="N89" s="15"/>
      <c r="O89" s="15"/>
      <c r="P89" s="15"/>
      <c r="Q89" s="15"/>
      <c r="R89" s="15"/>
      <c r="S89" s="15"/>
    </row>
    <row r="90" spans="1:19" s="16" customFormat="1" ht="103.5" customHeight="1">
      <c r="A90" s="39" t="s">
        <v>138</v>
      </c>
      <c r="B90" s="40"/>
      <c r="C90" s="41" t="s">
        <v>136</v>
      </c>
      <c r="D90" s="44">
        <v>323</v>
      </c>
      <c r="E90" s="41" t="s">
        <v>139</v>
      </c>
      <c r="F90" s="41"/>
      <c r="G90" s="38">
        <f t="shared" si="0"/>
        <v>13600</v>
      </c>
      <c r="H90" s="38">
        <v>17000</v>
      </c>
      <c r="I90" s="41" t="s">
        <v>18</v>
      </c>
      <c r="J90" s="17"/>
      <c r="K90" s="17"/>
      <c r="L90" s="18"/>
      <c r="M90" s="15"/>
      <c r="N90" s="15"/>
      <c r="O90" s="15"/>
      <c r="P90" s="15"/>
      <c r="Q90" s="15"/>
      <c r="R90" s="15"/>
      <c r="S90" s="15"/>
    </row>
    <row r="91" spans="1:19" s="16" customFormat="1" ht="103.5" customHeight="1">
      <c r="A91" s="39" t="s">
        <v>140</v>
      </c>
      <c r="B91" s="40"/>
      <c r="C91" s="41"/>
      <c r="D91" s="44">
        <v>323</v>
      </c>
      <c r="E91" s="41" t="s">
        <v>141</v>
      </c>
      <c r="F91" s="41"/>
      <c r="G91" s="38">
        <f t="shared" si="0"/>
        <v>60000</v>
      </c>
      <c r="H91" s="38">
        <v>75000</v>
      </c>
      <c r="I91" s="41" t="s">
        <v>18</v>
      </c>
      <c r="J91" s="17"/>
      <c r="K91" s="17"/>
      <c r="L91" s="18"/>
      <c r="M91" s="15"/>
      <c r="N91" s="15"/>
      <c r="O91" s="15"/>
      <c r="P91" s="15"/>
      <c r="Q91" s="15"/>
      <c r="R91" s="15"/>
      <c r="S91" s="15"/>
    </row>
    <row r="92" spans="1:19" s="16" customFormat="1" ht="87" customHeight="1">
      <c r="A92" s="39" t="s">
        <v>142</v>
      </c>
      <c r="B92" s="40"/>
      <c r="C92" s="41" t="s">
        <v>143</v>
      </c>
      <c r="D92" s="44">
        <v>323</v>
      </c>
      <c r="E92" s="41" t="s">
        <v>144</v>
      </c>
      <c r="F92" s="41"/>
      <c r="G92" s="38">
        <f t="shared" si="0"/>
        <v>19200</v>
      </c>
      <c r="H92" s="38">
        <v>24000</v>
      </c>
      <c r="I92" s="41" t="s">
        <v>18</v>
      </c>
      <c r="J92" s="17"/>
      <c r="K92" s="17"/>
      <c r="L92" s="18"/>
      <c r="M92" s="15"/>
      <c r="N92" s="15"/>
      <c r="O92" s="15"/>
      <c r="P92" s="15"/>
      <c r="Q92" s="15"/>
      <c r="R92" s="15"/>
      <c r="S92" s="15"/>
    </row>
    <row r="93" spans="1:19" s="16" customFormat="1" ht="87" customHeight="1">
      <c r="A93" s="39" t="s">
        <v>145</v>
      </c>
      <c r="B93" s="40"/>
      <c r="C93" s="41" t="s">
        <v>143</v>
      </c>
      <c r="D93" s="44">
        <v>323</v>
      </c>
      <c r="E93" s="41" t="s">
        <v>146</v>
      </c>
      <c r="F93" s="41"/>
      <c r="G93" s="38">
        <f t="shared" si="0"/>
        <v>3200</v>
      </c>
      <c r="H93" s="38">
        <f>15000-4000-3000-4000</f>
        <v>4000</v>
      </c>
      <c r="I93" s="41" t="s">
        <v>18</v>
      </c>
      <c r="J93" s="17"/>
      <c r="K93" s="17"/>
      <c r="L93" s="18"/>
      <c r="M93" s="15"/>
      <c r="N93" s="15"/>
      <c r="O93" s="15"/>
      <c r="P93" s="15"/>
      <c r="Q93" s="15"/>
      <c r="R93" s="15"/>
      <c r="S93" s="15"/>
    </row>
    <row r="94" spans="1:19" s="61" customFormat="1" ht="82.5" customHeight="1">
      <c r="A94" s="54" t="s">
        <v>147</v>
      </c>
      <c r="B94" s="55"/>
      <c r="C94" s="56" t="s">
        <v>148</v>
      </c>
      <c r="D94" s="57">
        <v>323</v>
      </c>
      <c r="E94" s="56" t="s">
        <v>149</v>
      </c>
      <c r="F94" s="56"/>
      <c r="G94" s="58">
        <f t="shared" si="0"/>
        <v>34400</v>
      </c>
      <c r="H94" s="58">
        <f>49000-6000</f>
        <v>43000</v>
      </c>
      <c r="I94" s="56" t="s">
        <v>18</v>
      </c>
      <c r="J94" s="59"/>
      <c r="K94" s="59"/>
      <c r="L94" s="60"/>
      <c r="M94" s="47"/>
      <c r="N94" s="47"/>
      <c r="O94" s="47"/>
      <c r="P94" s="47"/>
      <c r="Q94" s="47"/>
      <c r="R94" s="47"/>
      <c r="S94" s="47"/>
    </row>
    <row r="95" spans="1:19" s="16" customFormat="1" ht="82.5" customHeight="1">
      <c r="A95" s="39" t="s">
        <v>147</v>
      </c>
      <c r="B95" s="40"/>
      <c r="C95" s="41" t="s">
        <v>148</v>
      </c>
      <c r="D95" s="44">
        <v>323</v>
      </c>
      <c r="E95" s="41" t="s">
        <v>149</v>
      </c>
      <c r="F95" s="41"/>
      <c r="G95" s="38">
        <f t="shared" ref="G95" si="11">+H95-(20%*H95)</f>
        <v>42400</v>
      </c>
      <c r="H95" s="38">
        <v>53000</v>
      </c>
      <c r="I95" s="41" t="s">
        <v>18</v>
      </c>
      <c r="J95" s="17"/>
      <c r="K95" s="17"/>
      <c r="L95" s="18"/>
      <c r="M95" s="15"/>
      <c r="N95" s="15"/>
      <c r="O95" s="15"/>
      <c r="P95" s="15"/>
      <c r="Q95" s="15"/>
      <c r="R95" s="15"/>
      <c r="S95" s="15"/>
    </row>
    <row r="96" spans="1:19" s="61" customFormat="1" ht="58.5" customHeight="1">
      <c r="A96" s="54" t="s">
        <v>150</v>
      </c>
      <c r="B96" s="55"/>
      <c r="C96" s="56" t="s">
        <v>151</v>
      </c>
      <c r="D96" s="57">
        <v>323</v>
      </c>
      <c r="E96" s="56" t="s">
        <v>151</v>
      </c>
      <c r="F96" s="56"/>
      <c r="G96" s="58">
        <f t="shared" si="0"/>
        <v>19200</v>
      </c>
      <c r="H96" s="58">
        <v>24000</v>
      </c>
      <c r="I96" s="56" t="s">
        <v>18</v>
      </c>
      <c r="J96" s="59"/>
      <c r="K96" s="59"/>
      <c r="L96" s="60"/>
      <c r="M96" s="47"/>
      <c r="N96" s="47"/>
      <c r="O96" s="47"/>
      <c r="P96" s="47"/>
      <c r="Q96" s="47"/>
      <c r="R96" s="47"/>
      <c r="S96" s="47"/>
    </row>
    <row r="97" spans="1:19" s="16" customFormat="1" ht="58.5" customHeight="1">
      <c r="A97" s="39" t="s">
        <v>150</v>
      </c>
      <c r="B97" s="40"/>
      <c r="C97" s="41" t="s">
        <v>151</v>
      </c>
      <c r="D97" s="44">
        <v>323</v>
      </c>
      <c r="E97" s="41" t="s">
        <v>151</v>
      </c>
      <c r="F97" s="41"/>
      <c r="G97" s="38">
        <f t="shared" ref="G97" si="12">+H97-(20%*H97)</f>
        <v>27200</v>
      </c>
      <c r="H97" s="38">
        <v>34000</v>
      </c>
      <c r="I97" s="41" t="s">
        <v>18</v>
      </c>
      <c r="J97" s="17"/>
      <c r="K97" s="17"/>
      <c r="L97" s="18"/>
      <c r="M97" s="34"/>
      <c r="N97" s="15"/>
      <c r="O97" s="15"/>
      <c r="P97" s="15"/>
      <c r="Q97" s="15"/>
      <c r="R97" s="15"/>
      <c r="S97" s="15"/>
    </row>
    <row r="98" spans="1:19" s="16" customFormat="1" ht="58.5" customHeight="1">
      <c r="A98" s="39" t="s">
        <v>152</v>
      </c>
      <c r="B98" s="40"/>
      <c r="C98" s="41" t="s">
        <v>153</v>
      </c>
      <c r="D98" s="44">
        <v>323</v>
      </c>
      <c r="E98" s="41" t="s">
        <v>153</v>
      </c>
      <c r="F98" s="38"/>
      <c r="G98" s="38">
        <f t="shared" si="0"/>
        <v>9600</v>
      </c>
      <c r="H98" s="38">
        <v>12000</v>
      </c>
      <c r="I98" s="41" t="s">
        <v>18</v>
      </c>
      <c r="J98" s="17"/>
      <c r="K98" s="17"/>
      <c r="L98" s="18"/>
      <c r="M98" s="15"/>
      <c r="N98" s="15"/>
      <c r="O98" s="15"/>
      <c r="P98" s="15"/>
      <c r="Q98" s="15"/>
      <c r="R98" s="15"/>
      <c r="S98" s="15"/>
    </row>
    <row r="99" spans="1:19" s="16" customFormat="1" ht="49.5" customHeight="1">
      <c r="A99" s="39" t="s">
        <v>154</v>
      </c>
      <c r="B99" s="40"/>
      <c r="C99" s="41" t="s">
        <v>155</v>
      </c>
      <c r="D99" s="44">
        <v>323</v>
      </c>
      <c r="E99" s="41" t="s">
        <v>155</v>
      </c>
      <c r="F99" s="41"/>
      <c r="G99" s="38">
        <f>+H99-(11.50442478%*H99)</f>
        <v>8849.5575219999992</v>
      </c>
      <c r="H99" s="38">
        <v>10000</v>
      </c>
      <c r="I99" s="41" t="s">
        <v>18</v>
      </c>
      <c r="J99" s="17"/>
      <c r="K99" s="17"/>
      <c r="L99" s="18"/>
      <c r="M99" s="15"/>
      <c r="N99" s="15"/>
      <c r="O99" s="15"/>
      <c r="P99" s="15"/>
      <c r="Q99" s="15"/>
      <c r="R99" s="15"/>
      <c r="S99" s="15"/>
    </row>
    <row r="100" spans="1:19" s="61" customFormat="1" ht="35.25" customHeight="1">
      <c r="A100" s="54" t="s">
        <v>156</v>
      </c>
      <c r="B100" s="55"/>
      <c r="C100" s="56" t="s">
        <v>157</v>
      </c>
      <c r="D100" s="57">
        <v>323</v>
      </c>
      <c r="E100" s="56" t="s">
        <v>157</v>
      </c>
      <c r="F100" s="56"/>
      <c r="G100" s="58">
        <f t="shared" si="0"/>
        <v>12000</v>
      </c>
      <c r="H100" s="58">
        <v>15000</v>
      </c>
      <c r="I100" s="56" t="s">
        <v>18</v>
      </c>
      <c r="J100" s="59"/>
      <c r="K100" s="59"/>
      <c r="L100" s="60"/>
      <c r="M100" s="47"/>
      <c r="N100" s="47"/>
      <c r="O100" s="47"/>
      <c r="P100" s="47"/>
      <c r="Q100" s="47"/>
      <c r="R100" s="47"/>
      <c r="S100" s="47"/>
    </row>
    <row r="101" spans="1:19" s="16" customFormat="1" ht="35.25" customHeight="1">
      <c r="A101" s="39" t="s">
        <v>156</v>
      </c>
      <c r="B101" s="40"/>
      <c r="C101" s="41" t="s">
        <v>157</v>
      </c>
      <c r="D101" s="44">
        <v>323</v>
      </c>
      <c r="E101" s="41" t="s">
        <v>263</v>
      </c>
      <c r="F101" s="41"/>
      <c r="G101" s="38">
        <f t="shared" ref="G101" si="13">+H101-(20%*H101)</f>
        <v>12000</v>
      </c>
      <c r="H101" s="38">
        <v>15000</v>
      </c>
      <c r="I101" s="41" t="s">
        <v>18</v>
      </c>
      <c r="J101" s="17"/>
      <c r="K101" s="17"/>
      <c r="L101" s="18"/>
      <c r="M101" s="15"/>
      <c r="N101" s="15"/>
      <c r="O101" s="15"/>
      <c r="P101" s="15"/>
      <c r="Q101" s="15"/>
      <c r="R101" s="15"/>
      <c r="S101" s="15"/>
    </row>
    <row r="102" spans="1:19" s="16" customFormat="1" ht="40.5" customHeight="1">
      <c r="A102" s="39" t="s">
        <v>158</v>
      </c>
      <c r="B102" s="40"/>
      <c r="C102" s="41" t="s">
        <v>159</v>
      </c>
      <c r="D102" s="44">
        <v>323</v>
      </c>
      <c r="E102" s="41" t="s">
        <v>159</v>
      </c>
      <c r="F102" s="41"/>
      <c r="G102" s="38">
        <f>+H102-(11.50442478%*H102)</f>
        <v>123893.805308</v>
      </c>
      <c r="H102" s="38">
        <v>140000</v>
      </c>
      <c r="I102" s="41" t="s">
        <v>98</v>
      </c>
      <c r="J102" s="41"/>
      <c r="K102" s="41"/>
      <c r="L102" s="42"/>
      <c r="M102" s="15"/>
      <c r="N102" s="15"/>
      <c r="O102" s="15"/>
      <c r="P102" s="15"/>
      <c r="Q102" s="15"/>
      <c r="R102" s="15"/>
      <c r="S102" s="15"/>
    </row>
    <row r="103" spans="1:19" s="16" customFormat="1" ht="51" customHeight="1">
      <c r="A103" s="39" t="s">
        <v>160</v>
      </c>
      <c r="B103" s="40"/>
      <c r="C103" s="41" t="s">
        <v>161</v>
      </c>
      <c r="D103" s="44">
        <v>323</v>
      </c>
      <c r="E103" s="41" t="s">
        <v>162</v>
      </c>
      <c r="F103" s="41"/>
      <c r="G103" s="38">
        <f t="shared" si="0"/>
        <v>2400</v>
      </c>
      <c r="H103" s="38">
        <v>3000</v>
      </c>
      <c r="I103" s="41" t="s">
        <v>98</v>
      </c>
      <c r="J103" s="41"/>
      <c r="K103" s="41"/>
      <c r="L103" s="42"/>
      <c r="M103" s="15"/>
      <c r="N103" s="15"/>
      <c r="O103" s="15"/>
      <c r="P103" s="15"/>
      <c r="Q103" s="15"/>
      <c r="R103" s="15"/>
      <c r="S103" s="15"/>
    </row>
    <row r="104" spans="1:19" s="16" customFormat="1" ht="41.25" customHeight="1">
      <c r="A104" s="39" t="s">
        <v>163</v>
      </c>
      <c r="B104" s="40"/>
      <c r="C104" s="41" t="s">
        <v>164</v>
      </c>
      <c r="D104" s="44">
        <v>323</v>
      </c>
      <c r="E104" s="41" t="s">
        <v>164</v>
      </c>
      <c r="F104" s="41"/>
      <c r="G104" s="38">
        <f t="shared" si="0"/>
        <v>18400</v>
      </c>
      <c r="H104" s="38">
        <v>23000</v>
      </c>
      <c r="I104" s="41" t="s">
        <v>98</v>
      </c>
      <c r="J104" s="17"/>
      <c r="K104" s="17"/>
      <c r="L104" s="18"/>
      <c r="M104" s="15"/>
      <c r="N104" s="15"/>
      <c r="O104" s="15"/>
      <c r="P104" s="15"/>
      <c r="Q104" s="15"/>
      <c r="R104" s="15"/>
      <c r="S104" s="15"/>
    </row>
    <row r="105" spans="1:19" s="16" customFormat="1" ht="41.25" customHeight="1">
      <c r="A105" s="39" t="s">
        <v>165</v>
      </c>
      <c r="B105" s="40"/>
      <c r="C105" s="41" t="s">
        <v>166</v>
      </c>
      <c r="D105" s="44">
        <v>323</v>
      </c>
      <c r="E105" s="41" t="s">
        <v>167</v>
      </c>
      <c r="F105" s="41"/>
      <c r="G105" s="38">
        <f t="shared" ref="G105:G136" si="14">+H105-(20%*H105)</f>
        <v>7000</v>
      </c>
      <c r="H105" s="38">
        <v>8750</v>
      </c>
      <c r="I105" s="41" t="s">
        <v>18</v>
      </c>
      <c r="J105" s="17"/>
      <c r="K105" s="17"/>
      <c r="L105" s="18"/>
      <c r="M105" s="15"/>
      <c r="N105" s="15"/>
      <c r="O105" s="15"/>
      <c r="P105" s="15"/>
      <c r="Q105" s="15"/>
      <c r="R105" s="15"/>
      <c r="S105" s="15"/>
    </row>
    <row r="106" spans="1:19" s="16" customFormat="1" ht="37.5" customHeight="1">
      <c r="A106" s="39" t="s">
        <v>168</v>
      </c>
      <c r="B106" s="40"/>
      <c r="C106" s="41" t="s">
        <v>169</v>
      </c>
      <c r="D106" s="44">
        <v>323</v>
      </c>
      <c r="E106" s="41" t="s">
        <v>169</v>
      </c>
      <c r="F106" s="41"/>
      <c r="G106" s="38">
        <f t="shared" si="14"/>
        <v>2000</v>
      </c>
      <c r="H106" s="38">
        <f>3700-1200</f>
        <v>2500</v>
      </c>
      <c r="I106" s="41" t="s">
        <v>18</v>
      </c>
      <c r="J106" s="17"/>
      <c r="K106" s="17"/>
      <c r="L106" s="18"/>
      <c r="M106" s="15"/>
      <c r="N106" s="15"/>
      <c r="O106" s="15"/>
      <c r="P106" s="15"/>
      <c r="Q106" s="15"/>
      <c r="R106" s="15"/>
      <c r="S106" s="15"/>
    </row>
    <row r="107" spans="1:19" s="16" customFormat="1" ht="58.5" customHeight="1">
      <c r="A107" s="39" t="s">
        <v>170</v>
      </c>
      <c r="B107" s="40"/>
      <c r="C107" s="41" t="s">
        <v>171</v>
      </c>
      <c r="D107" s="44">
        <v>323</v>
      </c>
      <c r="E107" s="41" t="s">
        <v>171</v>
      </c>
      <c r="F107" s="41"/>
      <c r="G107" s="38">
        <f t="shared" si="14"/>
        <v>40800</v>
      </c>
      <c r="H107" s="38">
        <f>20000+62*500</f>
        <v>51000</v>
      </c>
      <c r="I107" s="41" t="s">
        <v>18</v>
      </c>
      <c r="J107" s="17"/>
      <c r="K107" s="17"/>
      <c r="L107" s="18"/>
      <c r="M107" s="15"/>
      <c r="N107" s="15"/>
      <c r="O107" s="15"/>
      <c r="P107" s="15"/>
      <c r="Q107" s="15"/>
      <c r="R107" s="15"/>
      <c r="S107" s="15"/>
    </row>
    <row r="108" spans="1:19" s="16" customFormat="1" ht="58.5" customHeight="1">
      <c r="A108" s="39" t="s">
        <v>172</v>
      </c>
      <c r="B108" s="40"/>
      <c r="C108" s="41" t="s">
        <v>173</v>
      </c>
      <c r="D108" s="44">
        <v>323</v>
      </c>
      <c r="E108" s="41" t="s">
        <v>174</v>
      </c>
      <c r="F108" s="41"/>
      <c r="G108" s="38">
        <f t="shared" si="14"/>
        <v>4800</v>
      </c>
      <c r="H108" s="38">
        <v>6000</v>
      </c>
      <c r="I108" s="41" t="s">
        <v>18</v>
      </c>
      <c r="J108" s="17"/>
      <c r="K108" s="17"/>
      <c r="L108" s="18"/>
      <c r="M108" s="15"/>
      <c r="N108" s="15"/>
      <c r="O108" s="15"/>
      <c r="P108" s="15"/>
      <c r="Q108" s="15"/>
      <c r="R108" s="15"/>
      <c r="S108" s="15"/>
    </row>
    <row r="109" spans="1:19" s="16" customFormat="1" ht="35.25" customHeight="1">
      <c r="A109" s="39" t="s">
        <v>175</v>
      </c>
      <c r="B109" s="40"/>
      <c r="C109" s="41" t="s">
        <v>176</v>
      </c>
      <c r="D109" s="44">
        <v>323</v>
      </c>
      <c r="E109" s="41" t="s">
        <v>176</v>
      </c>
      <c r="F109" s="41"/>
      <c r="G109" s="38">
        <f t="shared" si="14"/>
        <v>10400</v>
      </c>
      <c r="H109" s="38">
        <v>13000</v>
      </c>
      <c r="I109" s="41" t="s">
        <v>18</v>
      </c>
      <c r="J109" s="17"/>
      <c r="K109" s="17"/>
      <c r="L109" s="18"/>
      <c r="M109" s="15"/>
      <c r="N109" s="15"/>
      <c r="O109" s="15"/>
      <c r="P109" s="15"/>
      <c r="Q109" s="15"/>
      <c r="R109" s="15"/>
      <c r="S109" s="15"/>
    </row>
    <row r="110" spans="1:19" s="16" customFormat="1" ht="66.75" customHeight="1">
      <c r="A110" s="39" t="s">
        <v>177</v>
      </c>
      <c r="B110" s="40"/>
      <c r="C110" s="41" t="s">
        <v>178</v>
      </c>
      <c r="D110" s="44">
        <v>323</v>
      </c>
      <c r="E110" s="41" t="s">
        <v>178</v>
      </c>
      <c r="F110" s="41"/>
      <c r="G110" s="38">
        <f t="shared" si="14"/>
        <v>7200</v>
      </c>
      <c r="H110" s="38">
        <f>15000-6000</f>
        <v>9000</v>
      </c>
      <c r="I110" s="41" t="s">
        <v>18</v>
      </c>
      <c r="J110" s="17"/>
      <c r="K110" s="17"/>
      <c r="L110" s="18"/>
      <c r="M110" s="15"/>
      <c r="N110" s="15"/>
      <c r="O110" s="15"/>
      <c r="P110" s="15"/>
      <c r="Q110" s="15"/>
      <c r="R110" s="15"/>
      <c r="S110" s="15"/>
    </row>
    <row r="111" spans="1:19" s="16" customFormat="1" ht="77.25" customHeight="1">
      <c r="A111" s="39" t="s">
        <v>179</v>
      </c>
      <c r="B111" s="40"/>
      <c r="C111" s="41" t="s">
        <v>180</v>
      </c>
      <c r="D111" s="44">
        <v>323</v>
      </c>
      <c r="E111" s="41" t="s">
        <v>181</v>
      </c>
      <c r="F111" s="41"/>
      <c r="G111" s="38">
        <f t="shared" si="14"/>
        <v>26800</v>
      </c>
      <c r="H111" s="38">
        <f>26000+7500</f>
        <v>33500</v>
      </c>
      <c r="I111" s="41" t="s">
        <v>18</v>
      </c>
      <c r="J111" s="17"/>
      <c r="K111" s="17"/>
      <c r="L111" s="18"/>
      <c r="M111" s="15"/>
      <c r="N111" s="15"/>
      <c r="O111" s="15"/>
      <c r="P111" s="15"/>
      <c r="Q111" s="15"/>
      <c r="R111" s="15"/>
      <c r="S111" s="15"/>
    </row>
    <row r="112" spans="1:19" s="16" customFormat="1" ht="43.5" customHeight="1">
      <c r="A112" s="39" t="s">
        <v>182</v>
      </c>
      <c r="B112" s="40"/>
      <c r="C112" s="41" t="s">
        <v>183</v>
      </c>
      <c r="D112" s="44">
        <v>323</v>
      </c>
      <c r="E112" s="41" t="s">
        <v>183</v>
      </c>
      <c r="F112" s="41"/>
      <c r="G112" s="38">
        <f t="shared" si="14"/>
        <v>2000</v>
      </c>
      <c r="H112" s="38">
        <v>2500</v>
      </c>
      <c r="I112" s="41" t="s">
        <v>18</v>
      </c>
      <c r="J112" s="38"/>
      <c r="K112" s="38"/>
      <c r="L112" s="43"/>
      <c r="M112" s="15"/>
      <c r="N112" s="15"/>
      <c r="O112" s="15"/>
      <c r="P112" s="15"/>
      <c r="Q112" s="15"/>
      <c r="R112" s="15"/>
      <c r="S112" s="15"/>
    </row>
    <row r="113" spans="1:19" s="16" customFormat="1" ht="61.5" customHeight="1">
      <c r="A113" s="39" t="s">
        <v>184</v>
      </c>
      <c r="B113" s="40"/>
      <c r="C113" s="41" t="s">
        <v>185</v>
      </c>
      <c r="D113" s="44">
        <v>323</v>
      </c>
      <c r="E113" s="41" t="s">
        <v>185</v>
      </c>
      <c r="F113" s="41"/>
      <c r="G113" s="38">
        <f t="shared" si="14"/>
        <v>40000</v>
      </c>
      <c r="H113" s="38">
        <v>50000</v>
      </c>
      <c r="I113" s="41" t="s">
        <v>18</v>
      </c>
      <c r="J113" s="17"/>
      <c r="K113" s="17"/>
      <c r="L113" s="18"/>
      <c r="M113" s="15"/>
      <c r="N113" s="15"/>
      <c r="O113" s="15"/>
      <c r="P113" s="15"/>
      <c r="Q113" s="15"/>
      <c r="R113" s="15"/>
      <c r="S113" s="15"/>
    </row>
    <row r="114" spans="1:19" s="16" customFormat="1" ht="56.25" customHeight="1">
      <c r="A114" s="39" t="s">
        <v>186</v>
      </c>
      <c r="B114" s="40"/>
      <c r="C114" s="41" t="s">
        <v>187</v>
      </c>
      <c r="D114" s="44">
        <v>323</v>
      </c>
      <c r="E114" s="41" t="s">
        <v>187</v>
      </c>
      <c r="F114" s="41"/>
      <c r="G114" s="38">
        <f t="shared" si="14"/>
        <v>800</v>
      </c>
      <c r="H114" s="38">
        <v>1000</v>
      </c>
      <c r="I114" s="41" t="s">
        <v>18</v>
      </c>
      <c r="J114" s="17"/>
      <c r="K114" s="17"/>
      <c r="L114" s="18"/>
      <c r="M114" s="15"/>
      <c r="N114" s="15"/>
      <c r="O114" s="15"/>
      <c r="P114" s="15"/>
      <c r="Q114" s="15"/>
      <c r="R114" s="15"/>
      <c r="S114" s="15"/>
    </row>
    <row r="115" spans="1:19" s="16" customFormat="1" ht="46.5" customHeight="1">
      <c r="A115" s="39" t="s">
        <v>188</v>
      </c>
      <c r="B115" s="40"/>
      <c r="C115" s="41" t="s">
        <v>189</v>
      </c>
      <c r="D115" s="44">
        <v>323</v>
      </c>
      <c r="E115" s="41" t="s">
        <v>189</v>
      </c>
      <c r="F115" s="41"/>
      <c r="G115" s="38">
        <f t="shared" si="14"/>
        <v>800</v>
      </c>
      <c r="H115" s="38">
        <v>1000</v>
      </c>
      <c r="I115" s="41" t="s">
        <v>18</v>
      </c>
      <c r="J115" s="17"/>
      <c r="K115" s="17"/>
      <c r="L115" s="18"/>
      <c r="M115" s="15"/>
      <c r="N115" s="15"/>
      <c r="O115" s="15"/>
      <c r="P115" s="15"/>
      <c r="Q115" s="15"/>
      <c r="R115" s="15"/>
      <c r="S115" s="15"/>
    </row>
    <row r="116" spans="1:19" s="16" customFormat="1" ht="60.75" customHeight="1">
      <c r="A116" s="39" t="s">
        <v>190</v>
      </c>
      <c r="B116" s="40"/>
      <c r="C116" s="41" t="s">
        <v>191</v>
      </c>
      <c r="D116" s="44">
        <v>323</v>
      </c>
      <c r="E116" s="41" t="s">
        <v>191</v>
      </c>
      <c r="F116" s="41"/>
      <c r="G116" s="38">
        <f t="shared" si="14"/>
        <v>4000</v>
      </c>
      <c r="H116" s="38">
        <v>5000</v>
      </c>
      <c r="I116" s="41" t="s">
        <v>18</v>
      </c>
      <c r="J116" s="17"/>
      <c r="K116" s="17"/>
      <c r="L116" s="18"/>
      <c r="M116" s="15"/>
      <c r="N116" s="15"/>
      <c r="O116" s="15"/>
      <c r="P116" s="15"/>
      <c r="Q116" s="15"/>
      <c r="R116" s="15"/>
      <c r="S116" s="15"/>
    </row>
    <row r="117" spans="1:19" s="16" customFormat="1" ht="47.25" customHeight="1">
      <c r="A117" s="39" t="s">
        <v>192</v>
      </c>
      <c r="B117" s="40"/>
      <c r="C117" s="41" t="s">
        <v>193</v>
      </c>
      <c r="D117" s="44">
        <v>323</v>
      </c>
      <c r="E117" s="41" t="s">
        <v>193</v>
      </c>
      <c r="F117" s="41"/>
      <c r="G117" s="38">
        <f t="shared" si="14"/>
        <v>7988.8</v>
      </c>
      <c r="H117" s="38">
        <f>10000-14</f>
        <v>9986</v>
      </c>
      <c r="I117" s="41" t="s">
        <v>18</v>
      </c>
      <c r="J117" s="17"/>
      <c r="K117" s="17"/>
      <c r="L117" s="18"/>
      <c r="M117" s="15"/>
      <c r="N117" s="15"/>
      <c r="O117" s="15"/>
      <c r="P117" s="15"/>
      <c r="Q117" s="15"/>
      <c r="R117" s="15"/>
      <c r="S117" s="15"/>
    </row>
    <row r="118" spans="1:19" s="16" customFormat="1" ht="48.75" customHeight="1">
      <c r="A118" s="39" t="s">
        <v>194</v>
      </c>
      <c r="B118" s="40"/>
      <c r="C118" s="41" t="s">
        <v>195</v>
      </c>
      <c r="D118" s="46">
        <v>329</v>
      </c>
      <c r="E118" s="41" t="s">
        <v>195</v>
      </c>
      <c r="F118" s="41"/>
      <c r="G118" s="38">
        <f t="shared" si="14"/>
        <v>11200</v>
      </c>
      <c r="H118" s="38">
        <v>14000</v>
      </c>
      <c r="I118" s="41" t="s">
        <v>18</v>
      </c>
      <c r="J118" s="17"/>
      <c r="K118" s="17"/>
      <c r="L118" s="18"/>
      <c r="M118" s="15"/>
      <c r="N118" s="15"/>
      <c r="O118" s="15"/>
      <c r="P118" s="15"/>
      <c r="Q118" s="15"/>
      <c r="R118" s="15"/>
      <c r="S118" s="15"/>
    </row>
    <row r="119" spans="1:19" s="16" customFormat="1" ht="48" customHeight="1">
      <c r="A119" s="39" t="s">
        <v>196</v>
      </c>
      <c r="B119" s="40"/>
      <c r="C119" s="41" t="s">
        <v>197</v>
      </c>
      <c r="D119" s="46">
        <v>329</v>
      </c>
      <c r="E119" s="41" t="s">
        <v>198</v>
      </c>
      <c r="F119" s="41"/>
      <c r="G119" s="38">
        <f>+H119</f>
        <v>10558</v>
      </c>
      <c r="H119" s="38">
        <v>10558</v>
      </c>
      <c r="I119" s="41" t="s">
        <v>18</v>
      </c>
      <c r="J119" s="41" t="s">
        <v>22</v>
      </c>
      <c r="K119" s="41" t="s">
        <v>199</v>
      </c>
      <c r="L119" s="42" t="s">
        <v>200</v>
      </c>
      <c r="M119" s="34"/>
      <c r="N119" s="34"/>
      <c r="O119" s="15"/>
      <c r="P119" s="15"/>
      <c r="Q119" s="15"/>
      <c r="R119" s="15"/>
      <c r="S119" s="15"/>
    </row>
    <row r="120" spans="1:19" s="16" customFormat="1" ht="48" customHeight="1">
      <c r="A120" s="39" t="s">
        <v>201</v>
      </c>
      <c r="B120" s="40"/>
      <c r="C120" s="41" t="s">
        <v>197</v>
      </c>
      <c r="D120" s="46">
        <v>329</v>
      </c>
      <c r="E120" s="41" t="s">
        <v>202</v>
      </c>
      <c r="F120" s="41"/>
      <c r="G120" s="38">
        <f>+H120</f>
        <v>4002</v>
      </c>
      <c r="H120" s="38">
        <f>2691+1311</f>
        <v>4002</v>
      </c>
      <c r="I120" s="41" t="s">
        <v>18</v>
      </c>
      <c r="J120" s="41" t="s">
        <v>22</v>
      </c>
      <c r="K120" s="41" t="s">
        <v>199</v>
      </c>
      <c r="L120" s="42" t="s">
        <v>200</v>
      </c>
      <c r="M120" s="34"/>
      <c r="N120" s="34"/>
      <c r="O120" s="15"/>
      <c r="P120" s="15"/>
      <c r="Q120" s="15"/>
      <c r="R120" s="15"/>
      <c r="S120" s="15"/>
    </row>
    <row r="121" spans="1:19" s="61" customFormat="1" ht="48" customHeight="1">
      <c r="A121" s="54" t="s">
        <v>203</v>
      </c>
      <c r="B121" s="55"/>
      <c r="C121" s="56" t="s">
        <v>197</v>
      </c>
      <c r="D121" s="62">
        <v>329</v>
      </c>
      <c r="E121" s="56" t="s">
        <v>204</v>
      </c>
      <c r="F121" s="56"/>
      <c r="G121" s="58">
        <v>30567</v>
      </c>
      <c r="H121" s="58">
        <v>30567</v>
      </c>
      <c r="I121" s="56" t="s">
        <v>18</v>
      </c>
      <c r="J121" s="56" t="s">
        <v>22</v>
      </c>
      <c r="K121" s="56" t="s">
        <v>23</v>
      </c>
      <c r="L121" s="70" t="s">
        <v>24</v>
      </c>
      <c r="M121" s="51"/>
      <c r="N121" s="51"/>
      <c r="O121" s="47"/>
      <c r="P121" s="47"/>
      <c r="Q121" s="47"/>
      <c r="R121" s="47"/>
      <c r="S121" s="47"/>
    </row>
    <row r="122" spans="1:19" s="16" customFormat="1" ht="48" customHeight="1">
      <c r="A122" s="39" t="s">
        <v>203</v>
      </c>
      <c r="B122" s="40"/>
      <c r="C122" s="41" t="s">
        <v>197</v>
      </c>
      <c r="D122" s="46">
        <v>329</v>
      </c>
      <c r="E122" s="41" t="s">
        <v>204</v>
      </c>
      <c r="F122" s="41"/>
      <c r="G122" s="38">
        <f>+H122</f>
        <v>27679</v>
      </c>
      <c r="H122" s="38">
        <v>27679</v>
      </c>
      <c r="I122" s="41" t="s">
        <v>18</v>
      </c>
      <c r="J122" s="41" t="s">
        <v>22</v>
      </c>
      <c r="K122" s="41" t="s">
        <v>23</v>
      </c>
      <c r="L122" s="42" t="s">
        <v>262</v>
      </c>
      <c r="M122" s="34"/>
      <c r="N122" s="34"/>
      <c r="O122" s="15"/>
      <c r="P122" s="15"/>
      <c r="Q122" s="15"/>
      <c r="R122" s="15"/>
      <c r="S122" s="15"/>
    </row>
    <row r="123" spans="1:19" s="16" customFormat="1" ht="48" customHeight="1">
      <c r="A123" s="39" t="s">
        <v>205</v>
      </c>
      <c r="B123" s="40"/>
      <c r="C123" s="41" t="s">
        <v>197</v>
      </c>
      <c r="D123" s="46">
        <v>329</v>
      </c>
      <c r="E123" s="41" t="s">
        <v>206</v>
      </c>
      <c r="F123" s="41"/>
      <c r="G123" s="38">
        <f>+H123</f>
        <v>9873</v>
      </c>
      <c r="H123" s="38">
        <f>3*2468+2469</f>
        <v>9873</v>
      </c>
      <c r="I123" s="41" t="s">
        <v>18</v>
      </c>
      <c r="J123" s="41" t="s">
        <v>22</v>
      </c>
      <c r="K123" s="41" t="s">
        <v>199</v>
      </c>
      <c r="L123" s="42" t="s">
        <v>207</v>
      </c>
      <c r="M123" s="15"/>
      <c r="N123" s="15"/>
      <c r="O123" s="15"/>
      <c r="P123" s="15"/>
      <c r="Q123" s="15"/>
      <c r="R123" s="15"/>
      <c r="S123" s="15"/>
    </row>
    <row r="124" spans="1:19" s="16" customFormat="1" ht="43.5" customHeight="1">
      <c r="A124" s="39" t="s">
        <v>208</v>
      </c>
      <c r="B124" s="40"/>
      <c r="C124" s="41" t="s">
        <v>209</v>
      </c>
      <c r="D124" s="46">
        <v>329</v>
      </c>
      <c r="E124" s="41" t="s">
        <v>209</v>
      </c>
      <c r="F124" s="41"/>
      <c r="G124" s="38">
        <f t="shared" si="14"/>
        <v>8000</v>
      </c>
      <c r="H124" s="38">
        <v>10000</v>
      </c>
      <c r="I124" s="41" t="s">
        <v>18</v>
      </c>
      <c r="J124" s="17"/>
      <c r="K124" s="38"/>
      <c r="L124" s="18"/>
      <c r="M124" s="15"/>
      <c r="N124" s="15"/>
      <c r="O124" s="15"/>
      <c r="P124" s="15"/>
      <c r="Q124" s="15"/>
      <c r="R124" s="15"/>
      <c r="S124" s="15"/>
    </row>
    <row r="125" spans="1:19" s="16" customFormat="1" ht="83.25" customHeight="1">
      <c r="A125" s="39" t="s">
        <v>210</v>
      </c>
      <c r="B125" s="40"/>
      <c r="C125" s="41" t="s">
        <v>211</v>
      </c>
      <c r="D125" s="46">
        <v>329</v>
      </c>
      <c r="E125" s="41" t="s">
        <v>212</v>
      </c>
      <c r="F125" s="41"/>
      <c r="G125" s="38">
        <f t="shared" si="14"/>
        <v>40000</v>
      </c>
      <c r="H125" s="38">
        <v>50000</v>
      </c>
      <c r="I125" s="41" t="s">
        <v>18</v>
      </c>
      <c r="J125" s="17"/>
      <c r="K125" s="38"/>
      <c r="L125" s="18"/>
      <c r="M125" s="15"/>
      <c r="N125" s="15"/>
      <c r="O125" s="15"/>
      <c r="P125" s="15"/>
      <c r="Q125" s="15"/>
      <c r="R125" s="15"/>
      <c r="S125" s="15"/>
    </row>
    <row r="126" spans="1:19" s="61" customFormat="1" ht="72.75" customHeight="1">
      <c r="A126" s="54" t="s">
        <v>213</v>
      </c>
      <c r="B126" s="55"/>
      <c r="C126" s="56" t="s">
        <v>214</v>
      </c>
      <c r="D126" s="62">
        <v>422</v>
      </c>
      <c r="E126" s="56" t="s">
        <v>215</v>
      </c>
      <c r="F126" s="56"/>
      <c r="G126" s="58">
        <f t="shared" si="14"/>
        <v>3200</v>
      </c>
      <c r="H126" s="58">
        <v>4000</v>
      </c>
      <c r="I126" s="56" t="s">
        <v>18</v>
      </c>
      <c r="J126" s="59"/>
      <c r="K126" s="58" t="s">
        <v>216</v>
      </c>
      <c r="L126" s="60"/>
      <c r="M126" s="47"/>
      <c r="N126" s="47"/>
      <c r="O126" s="47"/>
      <c r="P126" s="47"/>
      <c r="Q126" s="47"/>
      <c r="R126" s="47"/>
      <c r="S126" s="47"/>
    </row>
    <row r="127" spans="1:19" s="61" customFormat="1" ht="72.75" customHeight="1">
      <c r="A127" s="54" t="s">
        <v>217</v>
      </c>
      <c r="B127" s="55"/>
      <c r="C127" s="56" t="s">
        <v>214</v>
      </c>
      <c r="D127" s="62">
        <v>422</v>
      </c>
      <c r="E127" s="56" t="s">
        <v>218</v>
      </c>
      <c r="F127" s="56"/>
      <c r="G127" s="58">
        <f>+H127-(20%*H127)</f>
        <v>3200</v>
      </c>
      <c r="H127" s="58">
        <v>4000</v>
      </c>
      <c r="I127" s="56" t="s">
        <v>18</v>
      </c>
      <c r="J127" s="59"/>
      <c r="K127" s="58" t="s">
        <v>216</v>
      </c>
      <c r="L127" s="60"/>
      <c r="M127" s="47"/>
      <c r="N127" s="47"/>
      <c r="O127" s="47"/>
      <c r="P127" s="47"/>
      <c r="Q127" s="47"/>
      <c r="R127" s="47"/>
      <c r="S127" s="47"/>
    </row>
    <row r="128" spans="1:19" s="61" customFormat="1" ht="72.75" customHeight="1">
      <c r="A128" s="54" t="s">
        <v>219</v>
      </c>
      <c r="B128" s="55"/>
      <c r="C128" s="56" t="s">
        <v>214</v>
      </c>
      <c r="D128" s="62">
        <v>422</v>
      </c>
      <c r="E128" s="56" t="s">
        <v>220</v>
      </c>
      <c r="F128" s="56"/>
      <c r="G128" s="58">
        <f t="shared" si="14"/>
        <v>4800</v>
      </c>
      <c r="H128" s="58">
        <v>6000</v>
      </c>
      <c r="I128" s="56" t="s">
        <v>18</v>
      </c>
      <c r="J128" s="59"/>
      <c r="K128" s="58" t="s">
        <v>216</v>
      </c>
      <c r="L128" s="60"/>
      <c r="M128" s="47"/>
      <c r="N128" s="47"/>
      <c r="O128" s="47"/>
      <c r="P128" s="47"/>
      <c r="Q128" s="47"/>
      <c r="R128" s="47"/>
      <c r="S128" s="47"/>
    </row>
    <row r="129" spans="1:19" s="16" customFormat="1" ht="72.75" customHeight="1">
      <c r="A129" s="39" t="s">
        <v>219</v>
      </c>
      <c r="B129" s="40"/>
      <c r="C129" s="41" t="s">
        <v>214</v>
      </c>
      <c r="D129" s="46">
        <v>422</v>
      </c>
      <c r="E129" s="41" t="s">
        <v>264</v>
      </c>
      <c r="F129" s="41"/>
      <c r="G129" s="38">
        <f t="shared" si="14"/>
        <v>6400</v>
      </c>
      <c r="H129" s="38">
        <v>8000</v>
      </c>
      <c r="I129" s="41" t="s">
        <v>18</v>
      </c>
      <c r="J129" s="17"/>
      <c r="K129" s="38" t="s">
        <v>224</v>
      </c>
      <c r="L129" s="18"/>
      <c r="M129" s="15"/>
      <c r="N129" s="15"/>
      <c r="O129" s="15"/>
      <c r="P129" s="15"/>
      <c r="Q129" s="15"/>
      <c r="R129" s="15"/>
      <c r="S129" s="15"/>
    </row>
    <row r="130" spans="1:19" s="61" customFormat="1" ht="72.75" customHeight="1">
      <c r="A130" s="54" t="s">
        <v>221</v>
      </c>
      <c r="B130" s="55"/>
      <c r="C130" s="56" t="s">
        <v>222</v>
      </c>
      <c r="D130" s="62">
        <v>422</v>
      </c>
      <c r="E130" s="56" t="s">
        <v>223</v>
      </c>
      <c r="F130" s="56"/>
      <c r="G130" s="58">
        <f t="shared" si="14"/>
        <v>144000</v>
      </c>
      <c r="H130" s="58">
        <v>180000</v>
      </c>
      <c r="I130" s="56" t="s">
        <v>18</v>
      </c>
      <c r="J130" s="56" t="s">
        <v>22</v>
      </c>
      <c r="K130" s="58" t="s">
        <v>224</v>
      </c>
      <c r="L130" s="63"/>
      <c r="M130" s="47"/>
      <c r="N130" s="47"/>
      <c r="O130" s="47"/>
      <c r="P130" s="47"/>
      <c r="Q130" s="47"/>
      <c r="R130" s="47"/>
      <c r="S130" s="47"/>
    </row>
    <row r="131" spans="1:19" s="16" customFormat="1" ht="72.75" customHeight="1">
      <c r="A131" s="39" t="s">
        <v>221</v>
      </c>
      <c r="B131" s="40"/>
      <c r="C131" s="41" t="s">
        <v>222</v>
      </c>
      <c r="D131" s="46">
        <v>422</v>
      </c>
      <c r="E131" s="41" t="s">
        <v>223</v>
      </c>
      <c r="F131" s="41"/>
      <c r="G131" s="38">
        <f t="shared" ref="G131" si="15">+H131-(20%*H131)</f>
        <v>128000</v>
      </c>
      <c r="H131" s="38">
        <v>160000</v>
      </c>
      <c r="I131" s="41" t="s">
        <v>18</v>
      </c>
      <c r="J131" s="41" t="s">
        <v>22</v>
      </c>
      <c r="K131" s="38" t="s">
        <v>270</v>
      </c>
      <c r="L131" s="43"/>
      <c r="M131" s="15"/>
      <c r="N131" s="15"/>
      <c r="O131" s="15"/>
      <c r="P131" s="15"/>
      <c r="Q131" s="15"/>
      <c r="R131" s="15"/>
      <c r="S131" s="15"/>
    </row>
    <row r="132" spans="1:19" s="61" customFormat="1" ht="72.75" customHeight="1">
      <c r="A132" s="54" t="s">
        <v>225</v>
      </c>
      <c r="B132" s="55"/>
      <c r="C132" s="56" t="s">
        <v>214</v>
      </c>
      <c r="D132" s="62">
        <v>422</v>
      </c>
      <c r="E132" s="56" t="s">
        <v>226</v>
      </c>
      <c r="F132" s="56"/>
      <c r="G132" s="58">
        <f t="shared" si="14"/>
        <v>3200</v>
      </c>
      <c r="H132" s="58">
        <v>4000</v>
      </c>
      <c r="I132" s="56" t="s">
        <v>18</v>
      </c>
      <c r="J132" s="59"/>
      <c r="K132" s="58" t="s">
        <v>216</v>
      </c>
      <c r="L132" s="60"/>
      <c r="M132" s="64"/>
      <c r="N132" s="47"/>
      <c r="O132" s="47"/>
      <c r="P132" s="47"/>
      <c r="Q132" s="47"/>
      <c r="R132" s="47"/>
      <c r="S132" s="47"/>
    </row>
    <row r="133" spans="1:19" s="61" customFormat="1" ht="72.75" customHeight="1">
      <c r="A133" s="54" t="s">
        <v>227</v>
      </c>
      <c r="B133" s="55"/>
      <c r="C133" s="56" t="s">
        <v>214</v>
      </c>
      <c r="D133" s="62">
        <v>422</v>
      </c>
      <c r="E133" s="56" t="s">
        <v>228</v>
      </c>
      <c r="F133" s="56"/>
      <c r="G133" s="58">
        <f t="shared" si="14"/>
        <v>3200</v>
      </c>
      <c r="H133" s="58">
        <v>4000</v>
      </c>
      <c r="I133" s="56" t="s">
        <v>18</v>
      </c>
      <c r="J133" s="59"/>
      <c r="K133" s="58" t="s">
        <v>216</v>
      </c>
      <c r="L133" s="60"/>
      <c r="M133" s="47"/>
      <c r="N133" s="47"/>
      <c r="O133" s="47"/>
      <c r="P133" s="47"/>
      <c r="Q133" s="47"/>
      <c r="R133" s="47"/>
      <c r="S133" s="47"/>
    </row>
    <row r="134" spans="1:19" s="16" customFormat="1" ht="72.75" customHeight="1">
      <c r="A134" s="39" t="s">
        <v>227</v>
      </c>
      <c r="B134" s="40"/>
      <c r="C134" s="41" t="s">
        <v>214</v>
      </c>
      <c r="D134" s="46">
        <v>422</v>
      </c>
      <c r="E134" s="41" t="s">
        <v>265</v>
      </c>
      <c r="F134" s="41"/>
      <c r="G134" s="38">
        <f t="shared" ref="G134" si="16">+H134-(20%*H134)</f>
        <v>11600</v>
      </c>
      <c r="H134" s="38">
        <v>14500</v>
      </c>
      <c r="I134" s="41" t="s">
        <v>18</v>
      </c>
      <c r="J134" s="17"/>
      <c r="K134" s="38" t="s">
        <v>224</v>
      </c>
      <c r="L134" s="18"/>
      <c r="M134" s="15"/>
      <c r="N134" s="15"/>
      <c r="O134" s="15"/>
      <c r="P134" s="15"/>
      <c r="Q134" s="15"/>
      <c r="R134" s="15"/>
      <c r="S134" s="15"/>
    </row>
    <row r="135" spans="1:19" s="61" customFormat="1" ht="72.75" customHeight="1">
      <c r="A135" s="54" t="s">
        <v>229</v>
      </c>
      <c r="B135" s="55"/>
      <c r="C135" s="56" t="s">
        <v>214</v>
      </c>
      <c r="D135" s="62">
        <v>422</v>
      </c>
      <c r="E135" s="56" t="s">
        <v>230</v>
      </c>
      <c r="F135" s="56"/>
      <c r="G135" s="58">
        <f t="shared" si="14"/>
        <v>16000</v>
      </c>
      <c r="H135" s="58">
        <v>20000</v>
      </c>
      <c r="I135" s="56" t="s">
        <v>18</v>
      </c>
      <c r="J135" s="59"/>
      <c r="K135" s="58" t="s">
        <v>231</v>
      </c>
      <c r="L135" s="60"/>
      <c r="M135" s="192"/>
      <c r="N135" s="193"/>
      <c r="O135" s="47"/>
      <c r="P135" s="47"/>
      <c r="Q135" s="47"/>
      <c r="R135" s="47"/>
      <c r="S135" s="47"/>
    </row>
    <row r="136" spans="1:19" s="61" customFormat="1" ht="72.75" customHeight="1">
      <c r="A136" s="54" t="s">
        <v>232</v>
      </c>
      <c r="B136" s="55"/>
      <c r="C136" s="56" t="s">
        <v>214</v>
      </c>
      <c r="D136" s="62">
        <v>422</v>
      </c>
      <c r="E136" s="56" t="s">
        <v>233</v>
      </c>
      <c r="F136" s="56"/>
      <c r="G136" s="58">
        <f t="shared" si="14"/>
        <v>112678.39999999999</v>
      </c>
      <c r="H136" s="58">
        <v>140848</v>
      </c>
      <c r="I136" s="56" t="s">
        <v>18</v>
      </c>
      <c r="J136" s="56" t="s">
        <v>22</v>
      </c>
      <c r="K136" s="58" t="s">
        <v>224</v>
      </c>
      <c r="L136" s="60"/>
      <c r="M136" s="47"/>
      <c r="N136" s="47"/>
      <c r="O136" s="47"/>
      <c r="P136" s="47"/>
      <c r="Q136" s="47"/>
      <c r="R136" s="47"/>
      <c r="S136" s="47"/>
    </row>
    <row r="137" spans="1:19" s="16" customFormat="1" ht="72.75" customHeight="1">
      <c r="A137" s="39" t="s">
        <v>232</v>
      </c>
      <c r="B137" s="40"/>
      <c r="C137" s="41" t="s">
        <v>214</v>
      </c>
      <c r="D137" s="46">
        <v>422</v>
      </c>
      <c r="E137" s="41" t="s">
        <v>266</v>
      </c>
      <c r="F137" s="41"/>
      <c r="G137" s="38">
        <f t="shared" ref="G137" si="17">+H137-(20%*H137)</f>
        <v>56000</v>
      </c>
      <c r="H137" s="38">
        <v>70000</v>
      </c>
      <c r="I137" s="41" t="s">
        <v>18</v>
      </c>
      <c r="J137" s="41" t="s">
        <v>22</v>
      </c>
      <c r="K137" s="38" t="s">
        <v>224</v>
      </c>
      <c r="L137" s="18"/>
      <c r="M137" s="15"/>
      <c r="N137" s="15"/>
      <c r="O137" s="15"/>
      <c r="P137" s="15"/>
      <c r="Q137" s="15"/>
      <c r="R137" s="15"/>
      <c r="S137" s="15"/>
    </row>
    <row r="138" spans="1:19" s="16" customFormat="1" ht="72.75" customHeight="1">
      <c r="A138" s="39" t="s">
        <v>267</v>
      </c>
      <c r="B138" s="40"/>
      <c r="C138" s="41" t="s">
        <v>214</v>
      </c>
      <c r="D138" s="46">
        <v>422</v>
      </c>
      <c r="E138" s="41" t="s">
        <v>271</v>
      </c>
      <c r="F138" s="41"/>
      <c r="G138" s="38">
        <f t="shared" ref="G138" si="18">+H138-(20%*H138)</f>
        <v>79912.399999999994</v>
      </c>
      <c r="H138" s="38">
        <v>99890.5</v>
      </c>
      <c r="I138" s="41" t="s">
        <v>18</v>
      </c>
      <c r="J138" s="41" t="s">
        <v>22</v>
      </c>
      <c r="K138" s="38" t="s">
        <v>224</v>
      </c>
      <c r="L138" s="18"/>
      <c r="M138" s="15"/>
      <c r="N138" s="15"/>
      <c r="O138" s="15"/>
      <c r="P138" s="15"/>
      <c r="Q138" s="15"/>
      <c r="R138" s="15"/>
      <c r="S138" s="15"/>
    </row>
    <row r="139" spans="1:19" s="16" customFormat="1" ht="72.75" customHeight="1">
      <c r="A139" s="39" t="s">
        <v>234</v>
      </c>
      <c r="B139" s="40"/>
      <c r="C139" s="41" t="s">
        <v>214</v>
      </c>
      <c r="D139" s="46">
        <v>422</v>
      </c>
      <c r="E139" s="41" t="s">
        <v>235</v>
      </c>
      <c r="F139" s="41"/>
      <c r="G139" s="38">
        <f>+H139-(20%*H139)</f>
        <v>60000</v>
      </c>
      <c r="H139" s="38">
        <v>75000</v>
      </c>
      <c r="I139" s="41" t="s">
        <v>18</v>
      </c>
      <c r="J139" s="17"/>
      <c r="K139" s="17"/>
      <c r="L139" s="18"/>
      <c r="M139" s="15"/>
      <c r="N139" s="15"/>
      <c r="O139" s="15"/>
      <c r="P139" s="15"/>
      <c r="Q139" s="15"/>
      <c r="R139" s="15"/>
      <c r="S139" s="15"/>
    </row>
    <row r="140" spans="1:19" s="16" customFormat="1" ht="72.75" customHeight="1">
      <c r="A140" s="39" t="s">
        <v>236</v>
      </c>
      <c r="B140" s="40"/>
      <c r="C140" s="41" t="s">
        <v>214</v>
      </c>
      <c r="D140" s="46">
        <v>452</v>
      </c>
      <c r="E140" s="41" t="s">
        <v>268</v>
      </c>
      <c r="F140" s="41"/>
      <c r="G140" s="38">
        <f>+H140-(20%*H140)</f>
        <v>8366</v>
      </c>
      <c r="H140" s="38">
        <v>10457.5</v>
      </c>
      <c r="I140" s="41" t="s">
        <v>18</v>
      </c>
      <c r="J140" s="17"/>
      <c r="K140" s="38" t="s">
        <v>269</v>
      </c>
      <c r="L140" s="18"/>
      <c r="M140" s="15"/>
      <c r="N140" s="15"/>
      <c r="O140" s="15"/>
      <c r="P140" s="15"/>
      <c r="Q140" s="15"/>
      <c r="R140" s="15"/>
      <c r="S140" s="15"/>
    </row>
    <row r="141" spans="1:19" s="23" customFormat="1" ht="16.5" thickBot="1">
      <c r="A141" s="39" t="s">
        <v>236</v>
      </c>
      <c r="B141" s="194" t="s">
        <v>237</v>
      </c>
      <c r="C141" s="195"/>
      <c r="D141" s="24"/>
      <c r="E141" s="25" t="s">
        <v>238</v>
      </c>
      <c r="F141" s="25"/>
      <c r="G141" s="25">
        <f>SUM(G22:G140)-G32-G37-G42-G46-G50-G56-G58-G61-G121-G100-G96-G94-G88-G77</f>
        <v>3576147.4917805591</v>
      </c>
      <c r="H141" s="25">
        <f>SUM(H22:H140)-H32-H37-H42-H46-H50-H56-H58-H61-H121-H100-H96-H94-H88-H77-H136-H135-H133-H132-H130-H127-H126-H128</f>
        <v>4042684</v>
      </c>
      <c r="I141" s="25"/>
      <c r="J141" s="25"/>
      <c r="K141" s="25"/>
      <c r="L141" s="26"/>
      <c r="M141" s="22"/>
      <c r="N141" s="22"/>
      <c r="O141" s="22"/>
      <c r="P141" s="22"/>
      <c r="Q141" s="22"/>
      <c r="R141" s="22"/>
      <c r="S141" s="22"/>
    </row>
    <row r="142" spans="1:19" s="28" customFormat="1" ht="60" customHeight="1">
      <c r="A142" s="196" t="s">
        <v>239</v>
      </c>
      <c r="B142" s="197"/>
      <c r="C142" s="197"/>
      <c r="D142" s="197"/>
      <c r="E142" s="197"/>
      <c r="F142" s="197"/>
      <c r="G142" s="197"/>
      <c r="H142" s="197"/>
      <c r="I142" s="197"/>
      <c r="J142" s="197"/>
      <c r="K142" s="197"/>
      <c r="L142" s="197"/>
      <c r="M142" s="48"/>
      <c r="N142" s="27"/>
      <c r="O142" s="27"/>
      <c r="P142" s="27"/>
      <c r="Q142" s="27"/>
      <c r="R142" s="27"/>
      <c r="S142" s="27"/>
    </row>
    <row r="143" spans="1:19" s="36" customFormat="1" ht="55.5" customHeight="1">
      <c r="A143" s="198" t="s">
        <v>240</v>
      </c>
      <c r="B143" s="198"/>
      <c r="C143" s="198"/>
      <c r="D143" s="198"/>
      <c r="E143" s="198"/>
      <c r="F143" s="198"/>
      <c r="G143" s="198"/>
      <c r="H143" s="198"/>
      <c r="I143" s="198"/>
      <c r="J143" s="198"/>
      <c r="K143" s="198"/>
      <c r="L143" s="198"/>
      <c r="M143" s="52"/>
      <c r="N143" s="52"/>
      <c r="O143" s="52"/>
      <c r="P143" s="52"/>
      <c r="Q143" s="52"/>
      <c r="R143" s="52"/>
      <c r="S143" s="52"/>
    </row>
    <row r="144" spans="1:19" s="36" customFormat="1" ht="59.25" customHeight="1">
      <c r="A144" s="199" t="s">
        <v>241</v>
      </c>
      <c r="B144" s="199"/>
      <c r="C144" s="199"/>
      <c r="D144" s="199"/>
      <c r="E144" s="199"/>
      <c r="F144" s="199"/>
      <c r="G144" s="199"/>
      <c r="H144" s="199"/>
      <c r="I144" s="199"/>
      <c r="J144" s="199"/>
      <c r="K144" s="199"/>
      <c r="L144" s="199"/>
      <c r="M144" s="52"/>
      <c r="N144" s="52"/>
      <c r="O144" s="52"/>
      <c r="P144" s="52"/>
      <c r="Q144" s="52"/>
      <c r="R144" s="52"/>
      <c r="S144" s="52"/>
    </row>
    <row r="145" spans="1:19" s="28" customFormat="1" ht="36.75" customHeight="1">
      <c r="A145" s="196" t="s">
        <v>242</v>
      </c>
      <c r="B145" s="197"/>
      <c r="C145" s="197"/>
      <c r="D145" s="197"/>
      <c r="E145" s="197"/>
      <c r="F145" s="197"/>
      <c r="G145" s="197"/>
      <c r="H145" s="197"/>
      <c r="I145" s="197"/>
      <c r="J145" s="197"/>
      <c r="K145" s="197"/>
      <c r="L145" s="197"/>
      <c r="M145" s="27"/>
      <c r="N145" s="27"/>
      <c r="O145" s="27"/>
      <c r="P145" s="27"/>
      <c r="Q145" s="27"/>
      <c r="R145" s="27"/>
      <c r="S145" s="27"/>
    </row>
    <row r="146" spans="1:19" s="36" customFormat="1" ht="33" customHeight="1">
      <c r="A146" s="190" t="s">
        <v>260</v>
      </c>
      <c r="B146" s="190"/>
      <c r="C146" s="190"/>
      <c r="D146" s="190"/>
      <c r="E146" s="190"/>
      <c r="F146" s="190"/>
      <c r="G146" s="190"/>
      <c r="H146" s="190"/>
      <c r="I146" s="190"/>
      <c r="J146" s="190"/>
      <c r="K146" s="190"/>
      <c r="L146" s="190"/>
      <c r="M146" s="52"/>
      <c r="N146" s="52"/>
      <c r="O146" s="52"/>
      <c r="P146" s="52"/>
      <c r="Q146" s="52"/>
      <c r="R146" s="52"/>
      <c r="S146" s="52"/>
    </row>
    <row r="147" spans="1:19" s="36" customFormat="1" ht="11.25" customHeight="1">
      <c r="M147" s="52"/>
      <c r="N147" s="52"/>
      <c r="O147" s="52"/>
      <c r="P147" s="52"/>
      <c r="Q147" s="52"/>
      <c r="R147" s="52"/>
      <c r="S147" s="52"/>
    </row>
    <row r="148" spans="1:19" s="71" customFormat="1" ht="12" hidden="1" customHeight="1">
      <c r="M148" s="53"/>
      <c r="N148" s="53"/>
      <c r="O148" s="53"/>
      <c r="P148" s="53"/>
      <c r="Q148" s="53"/>
      <c r="R148" s="53"/>
      <c r="S148" s="53"/>
    </row>
    <row r="149" spans="1:19" s="71" customFormat="1" ht="34.5" customHeight="1">
      <c r="C149" s="71" t="s">
        <v>243</v>
      </c>
      <c r="F149" s="72"/>
      <c r="J149" s="71" t="s">
        <v>244</v>
      </c>
      <c r="M149" s="53"/>
      <c r="N149" s="53"/>
      <c r="O149" s="53"/>
      <c r="P149" s="53"/>
      <c r="Q149" s="53"/>
      <c r="R149" s="53"/>
      <c r="S149" s="53"/>
    </row>
    <row r="150" spans="1:19" s="71" customFormat="1" ht="12" hidden="1" customHeight="1">
      <c r="M150" s="53"/>
      <c r="N150" s="53"/>
      <c r="O150" s="53"/>
      <c r="P150" s="53"/>
      <c r="Q150" s="53"/>
      <c r="R150" s="53"/>
      <c r="S150" s="53"/>
    </row>
    <row r="151" spans="1:19" s="71" customFormat="1" ht="21" customHeight="1">
      <c r="B151" s="9"/>
      <c r="E151" s="73"/>
      <c r="F151" s="73"/>
      <c r="G151" s="73"/>
      <c r="I151" s="191" t="s">
        <v>245</v>
      </c>
      <c r="J151" s="191"/>
      <c r="K151" s="191"/>
      <c r="M151" s="53"/>
      <c r="N151" s="53"/>
      <c r="O151" s="53"/>
      <c r="P151" s="53"/>
      <c r="Q151" s="53"/>
      <c r="R151" s="53"/>
      <c r="S151" s="53"/>
    </row>
    <row r="152" spans="1:19" s="71" customFormat="1" ht="15.75" customHeight="1">
      <c r="A152" s="74"/>
      <c r="B152" s="9"/>
      <c r="M152" s="53"/>
      <c r="N152" s="53"/>
      <c r="O152" s="53"/>
      <c r="P152" s="53"/>
      <c r="Q152" s="53"/>
      <c r="R152" s="53"/>
      <c r="S152" s="53"/>
    </row>
    <row r="153" spans="1:19" s="71" customFormat="1" ht="15">
      <c r="B153" s="9"/>
      <c r="C153" s="71" t="s">
        <v>246</v>
      </c>
      <c r="M153" s="53"/>
      <c r="N153" s="53"/>
      <c r="O153" s="53"/>
      <c r="P153" s="53"/>
      <c r="Q153" s="53"/>
      <c r="R153" s="53"/>
      <c r="S153" s="53"/>
    </row>
    <row r="154" spans="1:19" s="71" customFormat="1" ht="15">
      <c r="B154" s="9"/>
      <c r="M154" s="53"/>
      <c r="N154" s="53"/>
      <c r="O154" s="53"/>
      <c r="P154" s="53"/>
      <c r="Q154" s="53"/>
      <c r="R154" s="53"/>
      <c r="S154" s="53"/>
    </row>
    <row r="155" spans="1:19" s="71" customFormat="1" ht="15">
      <c r="B155" s="9"/>
      <c r="M155" s="53"/>
      <c r="N155" s="53"/>
      <c r="O155" s="53"/>
      <c r="P155" s="53"/>
      <c r="Q155" s="53"/>
      <c r="R155" s="53"/>
      <c r="S155" s="53"/>
    </row>
    <row r="156" spans="1:19" s="71" customFormat="1">
      <c r="B156" s="9"/>
      <c r="I156" s="72"/>
      <c r="M156" s="53"/>
      <c r="N156" s="53"/>
      <c r="O156" s="53"/>
      <c r="P156" s="53"/>
      <c r="Q156" s="53"/>
      <c r="R156" s="53"/>
      <c r="S156" s="53"/>
    </row>
    <row r="157" spans="1:19" s="71" customFormat="1" ht="15">
      <c r="B157" s="9"/>
      <c r="M157" s="53"/>
      <c r="N157" s="53"/>
      <c r="O157" s="53"/>
      <c r="P157" s="53"/>
      <c r="Q157" s="53"/>
      <c r="R157" s="53"/>
      <c r="S157" s="53"/>
    </row>
    <row r="158" spans="1:19" s="71" customFormat="1" ht="15">
      <c r="B158" s="9"/>
      <c r="M158" s="53"/>
      <c r="N158" s="53"/>
      <c r="O158" s="53"/>
      <c r="P158" s="53"/>
      <c r="Q158" s="53"/>
      <c r="R158" s="53"/>
      <c r="S158" s="53"/>
    </row>
    <row r="159" spans="1:19" s="71" customFormat="1" ht="15">
      <c r="B159" s="9"/>
      <c r="M159" s="53"/>
      <c r="N159" s="53"/>
      <c r="O159" s="53"/>
      <c r="P159" s="53"/>
      <c r="Q159" s="53"/>
      <c r="R159" s="53"/>
      <c r="S159" s="53"/>
    </row>
    <row r="160" spans="1:19" s="71" customFormat="1" ht="15">
      <c r="B160" s="9"/>
      <c r="H160" s="75"/>
      <c r="M160" s="53"/>
      <c r="N160" s="53"/>
      <c r="O160" s="53"/>
      <c r="P160" s="53"/>
      <c r="Q160" s="53"/>
      <c r="R160" s="53"/>
      <c r="S160" s="53"/>
    </row>
    <row r="161" spans="2:19" s="71" customFormat="1" ht="15">
      <c r="B161" s="9"/>
      <c r="M161" s="53"/>
      <c r="N161" s="53"/>
      <c r="O161" s="53"/>
      <c r="P161" s="53"/>
      <c r="Q161" s="53"/>
      <c r="R161" s="53"/>
      <c r="S161" s="53"/>
    </row>
    <row r="162" spans="2:19" s="71" customFormat="1" ht="15">
      <c r="B162" s="9"/>
      <c r="M162" s="53"/>
      <c r="N162" s="53"/>
      <c r="O162" s="53"/>
      <c r="P162" s="53"/>
      <c r="Q162" s="53"/>
      <c r="R162" s="53"/>
      <c r="S162" s="53"/>
    </row>
    <row r="163" spans="2:19" s="71" customFormat="1" ht="15">
      <c r="B163" s="9"/>
      <c r="M163" s="53"/>
      <c r="N163" s="53"/>
      <c r="O163" s="53"/>
      <c r="P163" s="53"/>
      <c r="Q163" s="53"/>
      <c r="R163" s="53"/>
      <c r="S163" s="53"/>
    </row>
    <row r="167" spans="2:19" s="16" customFormat="1">
      <c r="B167" s="29"/>
      <c r="C167" s="11"/>
      <c r="D167" s="11"/>
      <c r="E167" s="11"/>
      <c r="F167" s="11"/>
      <c r="G167" s="12"/>
      <c r="H167" s="12"/>
      <c r="I167" s="13"/>
      <c r="J167" s="13"/>
      <c r="K167" s="13"/>
      <c r="L167" s="13"/>
      <c r="M167" s="15"/>
      <c r="N167" s="15"/>
      <c r="O167" s="15"/>
      <c r="P167" s="15"/>
      <c r="Q167" s="15"/>
      <c r="R167" s="15"/>
      <c r="S167" s="15"/>
    </row>
    <row r="168" spans="2:19" s="16" customFormat="1">
      <c r="B168" s="29"/>
      <c r="C168" s="11"/>
      <c r="D168" s="11"/>
      <c r="E168" s="11"/>
      <c r="F168" s="11"/>
      <c r="G168" s="12"/>
      <c r="H168" s="12"/>
      <c r="I168" s="13"/>
      <c r="J168" s="13"/>
      <c r="K168" s="13"/>
      <c r="L168" s="13"/>
      <c r="M168" s="15"/>
      <c r="N168" s="15"/>
      <c r="O168" s="15"/>
      <c r="P168" s="15"/>
      <c r="Q168" s="15"/>
      <c r="R168" s="15"/>
      <c r="S168" s="15"/>
    </row>
    <row r="169" spans="2:19" s="16" customFormat="1" ht="101.25" customHeight="1">
      <c r="B169" s="29"/>
      <c r="C169" s="11"/>
      <c r="D169" s="11"/>
      <c r="E169" s="11"/>
      <c r="F169" s="11"/>
      <c r="G169" s="12"/>
      <c r="H169" s="12"/>
      <c r="I169" s="13"/>
      <c r="J169" s="13"/>
      <c r="K169" s="13"/>
      <c r="L169" s="13"/>
      <c r="M169" s="15"/>
      <c r="N169" s="15"/>
      <c r="O169" s="15"/>
      <c r="P169" s="15"/>
      <c r="Q169" s="15"/>
      <c r="R169" s="15"/>
      <c r="S169" s="15"/>
    </row>
    <row r="170" spans="2:19" s="16" customFormat="1">
      <c r="B170" s="29"/>
      <c r="C170" s="11"/>
      <c r="D170" s="11"/>
      <c r="E170" s="11"/>
      <c r="F170" s="11"/>
      <c r="G170" s="12"/>
      <c r="H170" s="12"/>
      <c r="I170" s="13"/>
      <c r="J170" s="13"/>
      <c r="K170" s="13"/>
      <c r="L170" s="13"/>
      <c r="M170" s="15"/>
      <c r="N170" s="15"/>
      <c r="O170" s="15"/>
      <c r="P170" s="15"/>
      <c r="Q170" s="15"/>
      <c r="R170" s="15"/>
      <c r="S170" s="15"/>
    </row>
    <row r="171" spans="2:19" s="16" customFormat="1">
      <c r="B171" s="29"/>
      <c r="C171" s="11"/>
      <c r="D171" s="11"/>
      <c r="E171" s="11"/>
      <c r="F171" s="11"/>
      <c r="G171" s="12"/>
      <c r="H171" s="12"/>
      <c r="I171" s="13"/>
      <c r="J171" s="13"/>
      <c r="K171" s="13"/>
      <c r="L171" s="13"/>
      <c r="M171" s="15"/>
      <c r="N171" s="15"/>
      <c r="O171" s="15"/>
      <c r="P171" s="15"/>
      <c r="Q171" s="15"/>
      <c r="R171" s="15"/>
      <c r="S171" s="15"/>
    </row>
    <row r="172" spans="2:19" s="16" customFormat="1">
      <c r="B172" s="29"/>
      <c r="C172" s="11"/>
      <c r="D172" s="11"/>
      <c r="E172" s="11"/>
      <c r="F172" s="11"/>
      <c r="G172" s="12"/>
      <c r="H172" s="12"/>
      <c r="I172" s="13"/>
      <c r="J172" s="13"/>
      <c r="K172" s="13"/>
      <c r="L172" s="13"/>
      <c r="M172" s="15"/>
      <c r="N172" s="15"/>
      <c r="O172" s="15"/>
      <c r="P172" s="15"/>
      <c r="Q172" s="15"/>
      <c r="R172" s="15"/>
      <c r="S172" s="15"/>
    </row>
    <row r="173" spans="2:19" s="16" customFormat="1">
      <c r="B173" s="29"/>
      <c r="C173" s="11"/>
      <c r="D173" s="11"/>
      <c r="E173" s="11"/>
      <c r="F173" s="11"/>
      <c r="G173" s="12"/>
      <c r="H173" s="12"/>
      <c r="I173" s="13"/>
      <c r="J173" s="13"/>
      <c r="K173" s="13"/>
      <c r="L173" s="13"/>
      <c r="M173" s="15"/>
      <c r="N173" s="15"/>
      <c r="O173" s="15"/>
      <c r="P173" s="15"/>
      <c r="Q173" s="15"/>
      <c r="R173" s="15"/>
      <c r="S173" s="15"/>
    </row>
    <row r="174" spans="2:19" s="16" customFormat="1">
      <c r="B174" s="29"/>
      <c r="C174" s="11"/>
      <c r="D174" s="11"/>
      <c r="E174" s="11"/>
      <c r="F174" s="11"/>
      <c r="G174" s="12"/>
      <c r="H174" s="12"/>
      <c r="I174" s="13"/>
      <c r="J174" s="13"/>
      <c r="K174" s="13"/>
      <c r="L174" s="13"/>
      <c r="M174" s="15"/>
      <c r="N174" s="15"/>
      <c r="O174" s="15"/>
      <c r="P174" s="15"/>
      <c r="Q174" s="15"/>
      <c r="R174" s="15"/>
      <c r="S174" s="15"/>
    </row>
    <row r="175" spans="2:19" s="16" customFormat="1">
      <c r="B175" s="29"/>
      <c r="C175" s="11"/>
      <c r="D175" s="11"/>
      <c r="E175" s="11"/>
      <c r="F175" s="11"/>
      <c r="G175" s="12"/>
      <c r="H175" s="12"/>
      <c r="I175" s="13"/>
      <c r="J175" s="13"/>
      <c r="K175" s="13"/>
      <c r="L175" s="13"/>
      <c r="M175" s="15"/>
      <c r="N175" s="15"/>
      <c r="O175" s="15"/>
      <c r="P175" s="15"/>
      <c r="Q175" s="15"/>
      <c r="R175" s="15"/>
      <c r="S175" s="15"/>
    </row>
    <row r="176" spans="2:19" s="16" customFormat="1">
      <c r="B176" s="29"/>
      <c r="C176" s="11"/>
      <c r="D176" s="11"/>
      <c r="E176" s="11"/>
      <c r="F176" s="11"/>
      <c r="G176" s="12"/>
      <c r="H176" s="12"/>
      <c r="I176" s="13"/>
      <c r="J176" s="13"/>
      <c r="K176" s="13"/>
      <c r="L176" s="13"/>
      <c r="M176" s="15"/>
      <c r="N176" s="15"/>
      <c r="O176" s="15"/>
      <c r="P176" s="15"/>
      <c r="Q176" s="15"/>
      <c r="R176" s="15"/>
      <c r="S176" s="15"/>
    </row>
    <row r="177" spans="2:19" s="16" customFormat="1">
      <c r="B177" s="29"/>
      <c r="C177" s="11"/>
      <c r="D177" s="11"/>
      <c r="E177" s="11"/>
      <c r="F177" s="11"/>
      <c r="G177" s="12"/>
      <c r="H177" s="12"/>
      <c r="I177" s="13"/>
      <c r="J177" s="13"/>
      <c r="K177" s="13"/>
      <c r="L177" s="13"/>
      <c r="M177" s="15"/>
      <c r="N177" s="15"/>
      <c r="O177" s="15"/>
      <c r="P177" s="15"/>
      <c r="Q177" s="15"/>
      <c r="R177" s="15"/>
      <c r="S177" s="15"/>
    </row>
    <row r="178" spans="2:19" s="16" customFormat="1">
      <c r="B178" s="29"/>
      <c r="C178" s="11"/>
      <c r="D178" s="11"/>
      <c r="E178" s="11"/>
      <c r="F178" s="11"/>
      <c r="G178" s="12"/>
      <c r="H178" s="12"/>
      <c r="I178" s="13"/>
      <c r="J178" s="13"/>
      <c r="K178" s="13"/>
      <c r="L178" s="13"/>
      <c r="M178" s="15"/>
      <c r="N178" s="15"/>
      <c r="O178" s="15"/>
      <c r="P178" s="15"/>
      <c r="Q178" s="15"/>
      <c r="R178" s="15"/>
      <c r="S178" s="15"/>
    </row>
    <row r="179" spans="2:19" s="16" customFormat="1">
      <c r="B179" s="29"/>
      <c r="C179" s="11"/>
      <c r="D179" s="11"/>
      <c r="E179" s="11"/>
      <c r="F179" s="11"/>
      <c r="G179" s="12"/>
      <c r="H179" s="12"/>
      <c r="I179" s="13"/>
      <c r="J179" s="13"/>
      <c r="K179" s="13"/>
      <c r="L179" s="13"/>
      <c r="M179" s="15"/>
      <c r="N179" s="15"/>
      <c r="O179" s="15"/>
      <c r="P179" s="15"/>
      <c r="Q179" s="15"/>
      <c r="R179" s="15"/>
      <c r="S179" s="15"/>
    </row>
    <row r="180" spans="2:19" s="16" customFormat="1">
      <c r="B180" s="29"/>
      <c r="C180" s="11"/>
      <c r="D180" s="11"/>
      <c r="E180" s="11"/>
      <c r="F180" s="11"/>
      <c r="G180" s="12"/>
      <c r="H180" s="12"/>
      <c r="I180" s="13"/>
      <c r="J180" s="13"/>
      <c r="K180" s="13"/>
      <c r="L180" s="13"/>
      <c r="M180" s="15"/>
      <c r="N180" s="15"/>
      <c r="O180" s="15"/>
      <c r="P180" s="15"/>
      <c r="Q180" s="15"/>
      <c r="R180" s="15"/>
      <c r="S180" s="15"/>
    </row>
    <row r="181" spans="2:19" s="16" customFormat="1">
      <c r="B181" s="29"/>
      <c r="C181" s="11"/>
      <c r="D181" s="11"/>
      <c r="E181" s="11"/>
      <c r="F181" s="11"/>
      <c r="G181" s="12"/>
      <c r="H181" s="12"/>
      <c r="I181" s="13"/>
      <c r="J181" s="13"/>
      <c r="K181" s="13"/>
      <c r="L181" s="13"/>
      <c r="M181" s="15"/>
      <c r="N181" s="15"/>
      <c r="O181" s="15"/>
      <c r="P181" s="15"/>
      <c r="Q181" s="15"/>
      <c r="R181" s="15"/>
      <c r="S181" s="15"/>
    </row>
    <row r="182" spans="2:19" s="16" customFormat="1">
      <c r="B182" s="29"/>
      <c r="C182" s="11"/>
      <c r="D182" s="11"/>
      <c r="E182" s="11"/>
      <c r="F182" s="11"/>
      <c r="G182" s="12"/>
      <c r="H182" s="12"/>
      <c r="I182" s="13"/>
      <c r="J182" s="13"/>
      <c r="K182" s="13"/>
      <c r="L182" s="13"/>
      <c r="M182" s="15"/>
      <c r="N182" s="15"/>
      <c r="O182" s="15"/>
      <c r="P182" s="15"/>
      <c r="Q182" s="15"/>
      <c r="R182" s="15"/>
      <c r="S182" s="15"/>
    </row>
    <row r="183" spans="2:19" s="16" customFormat="1">
      <c r="B183" s="29"/>
      <c r="C183" s="11"/>
      <c r="D183" s="11"/>
      <c r="E183" s="11"/>
      <c r="F183" s="11"/>
      <c r="G183" s="12"/>
      <c r="H183" s="12"/>
      <c r="I183" s="13"/>
      <c r="J183" s="13"/>
      <c r="K183" s="13"/>
      <c r="L183" s="13"/>
      <c r="M183" s="15"/>
      <c r="N183" s="15"/>
      <c r="O183" s="15"/>
      <c r="P183" s="15"/>
      <c r="Q183" s="15"/>
      <c r="R183" s="15"/>
      <c r="S183" s="15"/>
    </row>
    <row r="184" spans="2:19" s="16" customFormat="1">
      <c r="B184" s="29"/>
      <c r="C184" s="11"/>
      <c r="D184" s="11"/>
      <c r="E184" s="11"/>
      <c r="F184" s="11"/>
      <c r="G184" s="12"/>
      <c r="H184" s="12"/>
      <c r="I184" s="13"/>
      <c r="J184" s="13"/>
      <c r="K184" s="13"/>
      <c r="L184" s="13"/>
      <c r="M184" s="15"/>
      <c r="N184" s="15"/>
      <c r="O184" s="15"/>
      <c r="P184" s="15"/>
      <c r="Q184" s="15"/>
      <c r="R184" s="15"/>
      <c r="S184" s="15"/>
    </row>
    <row r="185" spans="2:19" s="16" customFormat="1">
      <c r="B185" s="29"/>
      <c r="C185" s="11"/>
      <c r="D185" s="11"/>
      <c r="E185" s="11"/>
      <c r="F185" s="11"/>
      <c r="G185" s="12"/>
      <c r="H185" s="12"/>
      <c r="I185" s="13"/>
      <c r="J185" s="13"/>
      <c r="K185" s="13"/>
      <c r="L185" s="13"/>
      <c r="M185" s="15"/>
      <c r="N185" s="15"/>
      <c r="O185" s="15"/>
      <c r="P185" s="15"/>
      <c r="Q185" s="15"/>
      <c r="R185" s="15"/>
      <c r="S185" s="15"/>
    </row>
    <row r="186" spans="2:19" s="16" customFormat="1">
      <c r="B186" s="29"/>
      <c r="C186" s="11"/>
      <c r="D186" s="11"/>
      <c r="E186" s="11"/>
      <c r="F186" s="11"/>
      <c r="G186" s="12"/>
      <c r="H186" s="12"/>
      <c r="I186" s="13"/>
      <c r="J186" s="13"/>
      <c r="K186" s="13"/>
      <c r="L186" s="13"/>
      <c r="M186" s="15"/>
      <c r="N186" s="15"/>
      <c r="O186" s="15"/>
      <c r="P186" s="15"/>
      <c r="Q186" s="15"/>
      <c r="R186" s="15"/>
      <c r="S186" s="15"/>
    </row>
    <row r="187" spans="2:19" s="16" customFormat="1">
      <c r="B187" s="29"/>
      <c r="C187" s="11"/>
      <c r="D187" s="11"/>
      <c r="E187" s="11"/>
      <c r="F187" s="11"/>
      <c r="G187" s="12"/>
      <c r="H187" s="12"/>
      <c r="I187" s="13"/>
      <c r="J187" s="13"/>
      <c r="K187" s="13"/>
      <c r="L187" s="13"/>
      <c r="M187" s="15"/>
      <c r="N187" s="15"/>
      <c r="O187" s="15"/>
      <c r="P187" s="15"/>
      <c r="Q187" s="15"/>
      <c r="R187" s="15"/>
      <c r="S187" s="15"/>
    </row>
    <row r="188" spans="2:19" s="16" customFormat="1">
      <c r="B188" s="29"/>
      <c r="C188" s="11"/>
      <c r="D188" s="11"/>
      <c r="E188" s="11"/>
      <c r="F188" s="11"/>
      <c r="G188" s="12"/>
      <c r="H188" s="12"/>
      <c r="I188" s="13"/>
      <c r="J188" s="13"/>
      <c r="K188" s="13"/>
      <c r="L188" s="13"/>
      <c r="M188" s="15"/>
      <c r="N188" s="15"/>
      <c r="O188" s="15"/>
      <c r="P188" s="15"/>
      <c r="Q188" s="15"/>
      <c r="R188" s="15"/>
      <c r="S188" s="15"/>
    </row>
    <row r="189" spans="2:19" s="16" customFormat="1">
      <c r="B189" s="29"/>
      <c r="C189" s="11"/>
      <c r="D189" s="11"/>
      <c r="E189" s="11"/>
      <c r="F189" s="11"/>
      <c r="G189" s="12"/>
      <c r="H189" s="12"/>
      <c r="I189" s="13"/>
      <c r="J189" s="13"/>
      <c r="K189" s="13"/>
      <c r="L189" s="13"/>
      <c r="M189" s="15"/>
      <c r="N189" s="15"/>
      <c r="O189" s="15"/>
      <c r="P189" s="15"/>
      <c r="Q189" s="15"/>
      <c r="R189" s="15"/>
      <c r="S189" s="15"/>
    </row>
    <row r="190" spans="2:19" s="16" customFormat="1">
      <c r="B190" s="29"/>
      <c r="C190" s="11"/>
      <c r="D190" s="11"/>
      <c r="E190" s="11"/>
      <c r="F190" s="11"/>
      <c r="G190" s="12"/>
      <c r="H190" s="12"/>
      <c r="I190" s="13"/>
      <c r="J190" s="13"/>
      <c r="K190" s="13"/>
      <c r="L190" s="13"/>
      <c r="M190" s="15"/>
      <c r="N190" s="15"/>
      <c r="O190" s="15"/>
      <c r="P190" s="15"/>
      <c r="Q190" s="15"/>
      <c r="R190" s="15"/>
      <c r="S190" s="15"/>
    </row>
    <row r="191" spans="2:19" s="16" customFormat="1">
      <c r="B191" s="29"/>
      <c r="C191" s="11"/>
      <c r="D191" s="11"/>
      <c r="E191" s="11"/>
      <c r="F191" s="11"/>
      <c r="G191" s="12"/>
      <c r="H191" s="12"/>
      <c r="I191" s="13"/>
      <c r="J191" s="13"/>
      <c r="K191" s="13"/>
      <c r="L191" s="13"/>
      <c r="M191" s="15"/>
      <c r="N191" s="15"/>
      <c r="O191" s="15"/>
      <c r="P191" s="15"/>
      <c r="Q191" s="15"/>
      <c r="R191" s="15"/>
      <c r="S191" s="15"/>
    </row>
    <row r="192" spans="2:19" s="16" customFormat="1">
      <c r="B192" s="29"/>
      <c r="C192" s="11"/>
      <c r="D192" s="11"/>
      <c r="E192" s="11"/>
      <c r="F192" s="11"/>
      <c r="G192" s="12"/>
      <c r="H192" s="12"/>
      <c r="I192" s="13"/>
      <c r="J192" s="13"/>
      <c r="K192" s="13"/>
      <c r="L192" s="13"/>
      <c r="M192" s="15"/>
      <c r="N192" s="15"/>
      <c r="O192" s="15"/>
      <c r="P192" s="15"/>
      <c r="Q192" s="15"/>
      <c r="R192" s="15"/>
      <c r="S192" s="15"/>
    </row>
    <row r="193" spans="1:19" s="16" customFormat="1">
      <c r="B193" s="29"/>
      <c r="C193" s="11"/>
      <c r="D193" s="11"/>
      <c r="E193" s="11"/>
      <c r="F193" s="11"/>
      <c r="G193" s="12"/>
      <c r="H193" s="12"/>
      <c r="I193" s="13"/>
      <c r="J193" s="13"/>
      <c r="K193" s="13"/>
      <c r="L193" s="13"/>
      <c r="M193" s="15"/>
      <c r="N193" s="15"/>
      <c r="O193" s="15"/>
      <c r="P193" s="15"/>
      <c r="Q193" s="15"/>
      <c r="R193" s="15"/>
      <c r="S193" s="15"/>
    </row>
    <row r="194" spans="1:19" s="16" customFormat="1">
      <c r="B194" s="29"/>
      <c r="C194" s="11"/>
      <c r="D194" s="11"/>
      <c r="E194" s="11"/>
      <c r="F194" s="11"/>
      <c r="G194" s="12"/>
      <c r="H194" s="12"/>
      <c r="I194" s="13"/>
      <c r="J194" s="13"/>
      <c r="K194" s="13"/>
      <c r="L194" s="13"/>
      <c r="M194" s="15"/>
      <c r="N194" s="15"/>
      <c r="O194" s="15"/>
      <c r="P194" s="15"/>
      <c r="Q194" s="15"/>
      <c r="R194" s="15"/>
      <c r="S194" s="15"/>
    </row>
    <row r="195" spans="1:19" s="16" customFormat="1">
      <c r="B195" s="29"/>
      <c r="C195" s="11"/>
      <c r="D195" s="11"/>
      <c r="E195" s="11"/>
      <c r="F195" s="11"/>
      <c r="G195" s="12"/>
      <c r="H195" s="12"/>
      <c r="I195" s="13"/>
      <c r="J195" s="13"/>
      <c r="K195" s="13"/>
      <c r="L195" s="13"/>
      <c r="M195" s="15"/>
      <c r="N195" s="15"/>
      <c r="O195" s="15"/>
      <c r="P195" s="15"/>
      <c r="Q195" s="15"/>
      <c r="R195" s="15"/>
      <c r="S195" s="15"/>
    </row>
    <row r="196" spans="1:19" s="16" customFormat="1">
      <c r="B196" s="29"/>
      <c r="C196" s="11"/>
      <c r="D196" s="11"/>
      <c r="E196" s="11"/>
      <c r="F196" s="11"/>
      <c r="G196" s="12"/>
      <c r="H196" s="12"/>
      <c r="I196" s="13"/>
      <c r="J196" s="13"/>
      <c r="K196" s="13"/>
      <c r="L196" s="13"/>
      <c r="M196" s="15"/>
      <c r="N196" s="15"/>
      <c r="O196" s="15"/>
      <c r="P196" s="15"/>
      <c r="Q196" s="15"/>
      <c r="R196" s="15"/>
      <c r="S196" s="15"/>
    </row>
    <row r="197" spans="1:19" s="16" customFormat="1">
      <c r="B197" s="29"/>
      <c r="C197" s="11"/>
      <c r="D197" s="11"/>
      <c r="E197" s="11"/>
      <c r="F197" s="11"/>
      <c r="G197" s="12"/>
      <c r="H197" s="12"/>
      <c r="I197" s="13"/>
      <c r="J197" s="13"/>
      <c r="K197" s="13"/>
      <c r="L197" s="13"/>
      <c r="M197" s="15"/>
      <c r="N197" s="15"/>
      <c r="O197" s="15"/>
      <c r="P197" s="15"/>
      <c r="Q197" s="15"/>
      <c r="R197" s="15"/>
      <c r="S197" s="15"/>
    </row>
    <row r="198" spans="1:19" s="16" customFormat="1">
      <c r="B198" s="29"/>
      <c r="C198" s="11"/>
      <c r="D198" s="11"/>
      <c r="E198" s="11"/>
      <c r="F198" s="11"/>
      <c r="G198" s="12"/>
      <c r="H198" s="12"/>
      <c r="I198" s="13"/>
      <c r="J198" s="13"/>
      <c r="K198" s="13"/>
      <c r="L198" s="13"/>
      <c r="M198" s="15"/>
      <c r="N198" s="15"/>
      <c r="O198" s="15"/>
      <c r="P198" s="15"/>
      <c r="Q198" s="15"/>
      <c r="R198" s="15"/>
      <c r="S198" s="15"/>
    </row>
    <row r="199" spans="1:19">
      <c r="A199" s="16"/>
      <c r="B199" s="29"/>
      <c r="C199" s="11"/>
      <c r="D199" s="11"/>
      <c r="E199" s="11"/>
      <c r="F199" s="11"/>
      <c r="G199" s="12"/>
      <c r="H199" s="12"/>
      <c r="I199" s="13"/>
      <c r="J199" s="13"/>
      <c r="K199" s="13"/>
      <c r="L199" s="13"/>
    </row>
  </sheetData>
  <mergeCells count="99">
    <mergeCell ref="F31:F34"/>
    <mergeCell ref="I31:I34"/>
    <mergeCell ref="K31:K34"/>
    <mergeCell ref="L31:L34"/>
    <mergeCell ref="A37:A40"/>
    <mergeCell ref="F37:F40"/>
    <mergeCell ref="I37:I40"/>
    <mergeCell ref="K37:K40"/>
    <mergeCell ref="L37:L40"/>
    <mergeCell ref="D37:D40"/>
    <mergeCell ref="A31:A34"/>
    <mergeCell ref="D31:D34"/>
    <mergeCell ref="A42:A44"/>
    <mergeCell ref="D42:D44"/>
    <mergeCell ref="A16:L16"/>
    <mergeCell ref="A1:L1"/>
    <mergeCell ref="A2:L2"/>
    <mergeCell ref="A3:L3"/>
    <mergeCell ref="A5:L5"/>
    <mergeCell ref="A7:E7"/>
    <mergeCell ref="A8:L8"/>
    <mergeCell ref="A9:L9"/>
    <mergeCell ref="A11:L11"/>
    <mergeCell ref="A13:L13"/>
    <mergeCell ref="A14:L14"/>
    <mergeCell ref="A15:L15"/>
    <mergeCell ref="I23:I24"/>
    <mergeCell ref="K23:K24"/>
    <mergeCell ref="A17:L17"/>
    <mergeCell ref="A19:A20"/>
    <mergeCell ref="B19:B20"/>
    <mergeCell ref="C19:C20"/>
    <mergeCell ref="D19:D20"/>
    <mergeCell ref="E19:E20"/>
    <mergeCell ref="F19:F20"/>
    <mergeCell ref="G19:G20"/>
    <mergeCell ref="H19:H20"/>
    <mergeCell ref="I19:I20"/>
    <mergeCell ref="J19:J20"/>
    <mergeCell ref="K19:K20"/>
    <mergeCell ref="L19:L20"/>
    <mergeCell ref="L23:L24"/>
    <mergeCell ref="A26:A30"/>
    <mergeCell ref="D26:D30"/>
    <mergeCell ref="F26:F30"/>
    <mergeCell ref="I26:I30"/>
    <mergeCell ref="K26:K30"/>
    <mergeCell ref="L26:L30"/>
    <mergeCell ref="A23:A24"/>
    <mergeCell ref="D23:D24"/>
    <mergeCell ref="F23:F24"/>
    <mergeCell ref="F42:F44"/>
    <mergeCell ref="I42:I44"/>
    <mergeCell ref="K42:K44"/>
    <mergeCell ref="L42:L44"/>
    <mergeCell ref="L49:L53"/>
    <mergeCell ref="L46:L48"/>
    <mergeCell ref="A46:A48"/>
    <mergeCell ref="D46:D48"/>
    <mergeCell ref="F46:F48"/>
    <mergeCell ref="I46:I48"/>
    <mergeCell ref="K46:K48"/>
    <mergeCell ref="A49:A53"/>
    <mergeCell ref="D49:D53"/>
    <mergeCell ref="F49:F53"/>
    <mergeCell ref="I49:I53"/>
    <mergeCell ref="K49:K53"/>
    <mergeCell ref="L61:L63"/>
    <mergeCell ref="A55:A57"/>
    <mergeCell ref="D55:D57"/>
    <mergeCell ref="F55:F57"/>
    <mergeCell ref="I55:I57"/>
    <mergeCell ref="K55:K57"/>
    <mergeCell ref="L55:L57"/>
    <mergeCell ref="A61:A63"/>
    <mergeCell ref="D61:D63"/>
    <mergeCell ref="F61:F63"/>
    <mergeCell ref="I61:I63"/>
    <mergeCell ref="K61:K63"/>
    <mergeCell ref="M81:N81"/>
    <mergeCell ref="B64:B65"/>
    <mergeCell ref="A65:A68"/>
    <mergeCell ref="D65:D68"/>
    <mergeCell ref="F65:F66"/>
    <mergeCell ref="I65:I66"/>
    <mergeCell ref="K65:K66"/>
    <mergeCell ref="L65:L66"/>
    <mergeCell ref="F67:F68"/>
    <mergeCell ref="I67:I68"/>
    <mergeCell ref="K67:K68"/>
    <mergeCell ref="L67:L68"/>
    <mergeCell ref="A146:L146"/>
    <mergeCell ref="I151:K151"/>
    <mergeCell ref="M135:N135"/>
    <mergeCell ref="B141:C141"/>
    <mergeCell ref="A142:L142"/>
    <mergeCell ref="A143:L143"/>
    <mergeCell ref="A144:L144"/>
    <mergeCell ref="A145:L145"/>
  </mergeCells>
  <printOptions horizontalCentered="1"/>
  <pageMargins left="0.19685039370078741" right="0.23622047244094491" top="0.51181102362204722" bottom="0.35433070866141736" header="0.51181102362204722" footer="0.15748031496062992"/>
  <pageSetup paperSize="9" scale="62" orientation="landscape" r:id="rId1"/>
  <headerFooter alignWithMargins="0">
    <oddFooter>Stranica &amp;P od &amp;N</oddFooter>
  </headerFooter>
  <rowBreaks count="11" manualBreakCount="11">
    <brk id="25" max="11" man="1"/>
    <brk id="36" max="11" man="1"/>
    <brk id="48" max="11" man="1"/>
    <brk id="60" max="11" man="1"/>
    <brk id="73" max="11" man="1"/>
    <brk id="85" max="11" man="1"/>
    <brk id="95" max="11" man="1"/>
    <brk id="110" max="11" man="1"/>
    <brk id="124" max="11" man="1"/>
    <brk id="135" max="11" man="1"/>
    <brk id="151" max="11" man="1"/>
  </rowBreaks>
</worksheet>
</file>

<file path=xl/worksheets/sheet2.xml><?xml version="1.0" encoding="utf-8"?>
<worksheet xmlns="http://schemas.openxmlformats.org/spreadsheetml/2006/main" xmlns:r="http://schemas.openxmlformats.org/officeDocument/2006/relationships">
  <dimension ref="A1:Q191"/>
  <sheetViews>
    <sheetView showWhiteSpace="0" view="pageBreakPreview" topLeftCell="A133" zoomScaleSheetLayoutView="100" workbookViewId="0">
      <selection activeCell="G141" sqref="G141:I143"/>
    </sheetView>
  </sheetViews>
  <sheetFormatPr defaultColWidth="18.85546875" defaultRowHeight="18"/>
  <cols>
    <col min="1" max="1" width="9.42578125" style="106" customWidth="1"/>
    <col min="2" max="2" width="12.5703125" style="106" customWidth="1"/>
    <col min="3" max="3" width="44" style="106" customWidth="1"/>
    <col min="4" max="4" width="12.5703125" style="31" customWidth="1"/>
    <col min="5" max="5" width="18.140625" style="107" customWidth="1"/>
    <col min="6" max="6" width="18.85546875" style="107"/>
    <col min="7" max="7" width="15.42578125" style="108" customWidth="1"/>
    <col min="8" max="8" width="16.85546875" style="108" customWidth="1"/>
    <col min="9" max="9" width="14.28515625" style="108" customWidth="1"/>
    <col min="10" max="10" width="17.5703125" style="108" customWidth="1"/>
    <col min="11" max="11" width="18.85546875" style="106"/>
    <col min="12" max="17" width="18.85546875" style="109"/>
    <col min="18" max="16384" width="18.85546875" style="106"/>
  </cols>
  <sheetData>
    <row r="1" spans="1:17" ht="6" customHeight="1">
      <c r="A1" s="199"/>
      <c r="B1" s="199"/>
      <c r="C1" s="199"/>
      <c r="D1" s="199"/>
      <c r="E1" s="199"/>
      <c r="F1" s="199"/>
      <c r="G1" s="199"/>
      <c r="H1" s="199"/>
      <c r="I1" s="199"/>
      <c r="J1" s="199"/>
    </row>
    <row r="2" spans="1:17" ht="32.25" customHeight="1">
      <c r="A2" s="198" t="s">
        <v>0</v>
      </c>
      <c r="B2" s="199"/>
      <c r="C2" s="199"/>
      <c r="D2" s="199"/>
      <c r="E2" s="199"/>
      <c r="F2" s="199"/>
      <c r="G2" s="199"/>
      <c r="H2" s="199"/>
      <c r="I2" s="199"/>
      <c r="J2" s="199"/>
    </row>
    <row r="3" spans="1:17">
      <c r="A3" s="259" t="s">
        <v>1</v>
      </c>
      <c r="B3" s="259"/>
      <c r="C3" s="259"/>
      <c r="D3" s="259"/>
      <c r="E3" s="259"/>
      <c r="F3" s="259"/>
      <c r="G3" s="259"/>
      <c r="H3" s="259"/>
      <c r="I3" s="259"/>
      <c r="J3" s="259"/>
    </row>
    <row r="4" spans="1:17" ht="12" customHeight="1">
      <c r="A4" s="4"/>
      <c r="B4" s="5"/>
      <c r="C4" s="5"/>
      <c r="D4" s="12"/>
      <c r="E4" s="6"/>
      <c r="F4" s="5"/>
      <c r="G4" s="7"/>
      <c r="H4" s="7"/>
      <c r="I4" s="7"/>
      <c r="J4" s="7"/>
    </row>
    <row r="5" spans="1:17" ht="22.5" customHeight="1">
      <c r="A5" s="259" t="s">
        <v>255</v>
      </c>
      <c r="B5" s="259"/>
      <c r="C5" s="259"/>
      <c r="D5" s="259"/>
      <c r="E5" s="259"/>
      <c r="F5" s="259"/>
      <c r="G5" s="259"/>
      <c r="H5" s="259"/>
      <c r="I5" s="259"/>
      <c r="J5" s="259"/>
    </row>
    <row r="6" spans="1:17" ht="22.5" customHeight="1">
      <c r="A6" s="259" t="s">
        <v>290</v>
      </c>
      <c r="B6" s="262"/>
      <c r="C6" s="262"/>
      <c r="D6" s="11"/>
      <c r="E6" s="6"/>
      <c r="F6" s="5"/>
      <c r="G6" s="7"/>
      <c r="H6" s="7"/>
      <c r="I6" s="7"/>
      <c r="J6" s="7"/>
    </row>
    <row r="7" spans="1:17" ht="24.75" customHeight="1">
      <c r="A7" s="259" t="s">
        <v>288</v>
      </c>
      <c r="B7" s="259"/>
      <c r="C7" s="259"/>
      <c r="D7" s="130"/>
      <c r="E7" s="6"/>
      <c r="F7" s="5"/>
      <c r="G7" s="7"/>
      <c r="H7" s="7"/>
      <c r="I7" s="7"/>
      <c r="J7" s="7"/>
    </row>
    <row r="8" spans="1:17" s="76" customFormat="1" ht="53.25" customHeight="1">
      <c r="A8" s="199" t="s">
        <v>318</v>
      </c>
      <c r="B8" s="199"/>
      <c r="C8" s="199"/>
      <c r="D8" s="199"/>
      <c r="E8" s="199"/>
      <c r="F8" s="199"/>
      <c r="G8" s="199"/>
      <c r="H8" s="199"/>
      <c r="I8" s="199"/>
      <c r="J8" s="199"/>
      <c r="L8" s="49"/>
      <c r="M8" s="49"/>
      <c r="N8" s="49"/>
      <c r="O8" s="49"/>
      <c r="P8" s="49"/>
      <c r="Q8" s="49"/>
    </row>
    <row r="9" spans="1:17" s="76" customFormat="1" ht="9.75" customHeight="1">
      <c r="A9" s="199"/>
      <c r="B9" s="199"/>
      <c r="C9" s="199"/>
      <c r="D9" s="199"/>
      <c r="E9" s="199"/>
      <c r="F9" s="199"/>
      <c r="G9" s="199"/>
      <c r="H9" s="199"/>
      <c r="I9" s="199"/>
      <c r="J9" s="199"/>
      <c r="L9" s="49"/>
      <c r="M9" s="49"/>
      <c r="N9" s="49"/>
      <c r="O9" s="49"/>
      <c r="P9" s="49"/>
      <c r="Q9" s="49"/>
    </row>
    <row r="10" spans="1:17" s="76" customFormat="1" ht="13.5" hidden="1" customHeight="1">
      <c r="D10" s="81"/>
      <c r="F10" s="110"/>
      <c r="L10" s="49"/>
      <c r="M10" s="49"/>
      <c r="N10" s="49"/>
      <c r="O10" s="49"/>
      <c r="P10" s="49"/>
      <c r="Q10" s="49"/>
    </row>
    <row r="11" spans="1:17" s="111" customFormat="1" ht="42.75" customHeight="1">
      <c r="A11" s="260" t="s">
        <v>319</v>
      </c>
      <c r="B11" s="199"/>
      <c r="C11" s="199"/>
      <c r="D11" s="199"/>
      <c r="E11" s="199"/>
      <c r="F11" s="199"/>
      <c r="G11" s="199"/>
      <c r="H11" s="199"/>
      <c r="I11" s="199"/>
      <c r="J11" s="199"/>
      <c r="L11" s="112"/>
      <c r="M11" s="112"/>
      <c r="N11" s="112"/>
      <c r="O11" s="112"/>
      <c r="P11" s="112"/>
      <c r="Q11" s="112"/>
    </row>
    <row r="12" spans="1:17" s="111" customFormat="1" ht="7.5" customHeight="1">
      <c r="A12" s="113"/>
      <c r="B12" s="76"/>
      <c r="D12" s="131"/>
      <c r="F12" s="76"/>
      <c r="L12" s="112"/>
      <c r="M12" s="112"/>
      <c r="N12" s="112"/>
      <c r="O12" s="112"/>
      <c r="P12" s="112"/>
      <c r="Q12" s="112"/>
    </row>
    <row r="13" spans="1:17" s="111" customFormat="1" ht="26.25" customHeight="1">
      <c r="A13" s="261" t="s">
        <v>2</v>
      </c>
      <c r="B13" s="261"/>
      <c r="C13" s="261"/>
      <c r="D13" s="261"/>
      <c r="E13" s="261"/>
      <c r="F13" s="261"/>
      <c r="G13" s="261"/>
      <c r="H13" s="261"/>
      <c r="I13" s="261"/>
      <c r="J13" s="261"/>
      <c r="L13" s="112"/>
      <c r="M13" s="112"/>
      <c r="N13" s="112"/>
      <c r="O13" s="112"/>
      <c r="P13" s="112"/>
      <c r="Q13" s="112"/>
    </row>
    <row r="14" spans="1:17" s="76" customFormat="1" ht="55.5" customHeight="1">
      <c r="A14" s="247" t="s">
        <v>289</v>
      </c>
      <c r="B14" s="198"/>
      <c r="C14" s="198"/>
      <c r="D14" s="198"/>
      <c r="E14" s="198"/>
      <c r="F14" s="198"/>
      <c r="G14" s="198"/>
      <c r="H14" s="198"/>
      <c r="I14" s="198"/>
      <c r="J14" s="198"/>
      <c r="L14" s="49"/>
      <c r="M14" s="49"/>
      <c r="N14" s="49"/>
      <c r="O14" s="49"/>
      <c r="P14" s="49"/>
      <c r="Q14" s="49"/>
    </row>
    <row r="15" spans="1:17" s="76" customFormat="1" ht="54" customHeight="1">
      <c r="A15" s="261" t="s">
        <v>3</v>
      </c>
      <c r="B15" s="261"/>
      <c r="C15" s="261"/>
      <c r="D15" s="261"/>
      <c r="E15" s="261"/>
      <c r="F15" s="261"/>
      <c r="G15" s="261"/>
      <c r="H15" s="261"/>
      <c r="I15" s="261"/>
      <c r="J15" s="261"/>
      <c r="L15" s="49"/>
      <c r="M15" s="49"/>
      <c r="N15" s="49"/>
      <c r="O15" s="49"/>
      <c r="P15" s="49"/>
      <c r="Q15" s="49"/>
    </row>
    <row r="16" spans="1:17" s="76" customFormat="1" ht="33.75" customHeight="1">
      <c r="A16" s="258" t="s">
        <v>4</v>
      </c>
      <c r="B16" s="199"/>
      <c r="C16" s="199"/>
      <c r="D16" s="199"/>
      <c r="E16" s="199"/>
      <c r="F16" s="199"/>
      <c r="G16" s="199"/>
      <c r="H16" s="199"/>
      <c r="I16" s="199"/>
      <c r="J16" s="199"/>
      <c r="L16" s="49"/>
      <c r="M16" s="49"/>
      <c r="N16" s="49"/>
      <c r="O16" s="49"/>
      <c r="P16" s="49"/>
      <c r="Q16" s="49"/>
    </row>
    <row r="17" spans="1:17" ht="43.5" customHeight="1" thickBot="1">
      <c r="A17" s="233"/>
      <c r="B17" s="233"/>
      <c r="C17" s="233"/>
      <c r="D17" s="233"/>
      <c r="E17" s="233"/>
      <c r="F17" s="233"/>
      <c r="G17" s="233"/>
      <c r="H17" s="233"/>
      <c r="I17" s="233"/>
      <c r="J17" s="233"/>
    </row>
    <row r="18" spans="1:17" ht="18.75" hidden="1" thickBot="1">
      <c r="B18" s="4"/>
      <c r="C18" s="4"/>
      <c r="D18" s="11"/>
      <c r="E18" s="5"/>
      <c r="F18" s="5"/>
      <c r="G18" s="7"/>
      <c r="H18" s="7"/>
      <c r="I18" s="7"/>
      <c r="J18" s="7"/>
    </row>
    <row r="19" spans="1:17" s="11" customFormat="1" ht="85.5" customHeight="1">
      <c r="A19" s="234" t="s">
        <v>5</v>
      </c>
      <c r="B19" s="237" t="s">
        <v>8</v>
      </c>
      <c r="C19" s="237" t="s">
        <v>7</v>
      </c>
      <c r="D19" s="237" t="s">
        <v>9</v>
      </c>
      <c r="E19" s="238" t="s">
        <v>10</v>
      </c>
      <c r="F19" s="238" t="s">
        <v>11</v>
      </c>
      <c r="G19" s="239" t="s">
        <v>12</v>
      </c>
      <c r="H19" s="239" t="s">
        <v>13</v>
      </c>
      <c r="I19" s="239" t="s">
        <v>14</v>
      </c>
      <c r="J19" s="240" t="s">
        <v>15</v>
      </c>
      <c r="L19" s="77"/>
      <c r="M19" s="77"/>
      <c r="N19" s="77"/>
      <c r="O19" s="77"/>
      <c r="P19" s="77"/>
      <c r="Q19" s="77"/>
    </row>
    <row r="20" spans="1:17" s="11" customFormat="1" ht="4.5" hidden="1" customHeight="1">
      <c r="A20" s="214"/>
      <c r="B20" s="210"/>
      <c r="C20" s="210"/>
      <c r="D20" s="210"/>
      <c r="E20" s="210"/>
      <c r="F20" s="210"/>
      <c r="G20" s="210"/>
      <c r="H20" s="210"/>
      <c r="I20" s="210"/>
      <c r="J20" s="230"/>
      <c r="L20" s="77"/>
      <c r="M20" s="77"/>
      <c r="N20" s="77"/>
      <c r="O20" s="77"/>
      <c r="P20" s="77"/>
      <c r="Q20" s="77"/>
    </row>
    <row r="21" spans="1:17" s="4" customFormat="1" ht="16.5" customHeight="1">
      <c r="A21" s="85">
        <v>1</v>
      </c>
      <c r="B21" s="86">
        <v>2</v>
      </c>
      <c r="C21" s="86">
        <v>3</v>
      </c>
      <c r="D21" s="78">
        <v>4</v>
      </c>
      <c r="E21" s="86">
        <v>5</v>
      </c>
      <c r="F21" s="87">
        <v>6</v>
      </c>
      <c r="G21" s="86">
        <v>7</v>
      </c>
      <c r="H21" s="86">
        <v>8</v>
      </c>
      <c r="I21" s="86">
        <v>9</v>
      </c>
      <c r="J21" s="88">
        <v>10</v>
      </c>
      <c r="L21" s="114"/>
      <c r="M21" s="114"/>
      <c r="N21" s="114"/>
      <c r="O21" s="114"/>
      <c r="P21" s="114"/>
      <c r="Q21" s="114"/>
    </row>
    <row r="22" spans="1:17" s="4" customFormat="1" ht="51" customHeight="1">
      <c r="A22" s="85" t="s">
        <v>16</v>
      </c>
      <c r="B22" s="86">
        <v>321</v>
      </c>
      <c r="C22" s="86" t="s">
        <v>17</v>
      </c>
      <c r="D22" s="78"/>
      <c r="E22" s="87">
        <f>+F22-(20%*F22)</f>
        <v>9600</v>
      </c>
      <c r="F22" s="87">
        <v>12000</v>
      </c>
      <c r="G22" s="86" t="s">
        <v>18</v>
      </c>
      <c r="H22" s="89"/>
      <c r="I22" s="89"/>
      <c r="J22" s="90"/>
      <c r="L22" s="114"/>
      <c r="M22" s="114"/>
      <c r="N22" s="114"/>
      <c r="O22" s="114"/>
      <c r="P22" s="114"/>
      <c r="Q22" s="114"/>
    </row>
    <row r="23" spans="1:17" s="4" customFormat="1" ht="47.25" customHeight="1">
      <c r="A23" s="268" t="s">
        <v>19</v>
      </c>
      <c r="B23" s="253">
        <v>322</v>
      </c>
      <c r="C23" s="86" t="s">
        <v>21</v>
      </c>
      <c r="D23" s="210"/>
      <c r="E23" s="87">
        <f t="shared" ref="E23:E98" si="0">+F23-(20%*F23)</f>
        <v>16000</v>
      </c>
      <c r="F23" s="87">
        <v>20000</v>
      </c>
      <c r="G23" s="263" t="s">
        <v>18</v>
      </c>
      <c r="H23" s="87" t="s">
        <v>22</v>
      </c>
      <c r="I23" s="263" t="s">
        <v>291</v>
      </c>
      <c r="J23" s="264" t="s">
        <v>292</v>
      </c>
      <c r="K23" s="5">
        <f>+E23+E24</f>
        <v>24000</v>
      </c>
      <c r="L23" s="114"/>
      <c r="M23" s="114"/>
      <c r="N23" s="114"/>
      <c r="O23" s="114"/>
      <c r="P23" s="114"/>
      <c r="Q23" s="114"/>
    </row>
    <row r="24" spans="1:17" s="4" customFormat="1" ht="47.25" customHeight="1">
      <c r="A24" s="269"/>
      <c r="B24" s="255"/>
      <c r="C24" s="86" t="s">
        <v>25</v>
      </c>
      <c r="D24" s="210"/>
      <c r="E24" s="87">
        <f t="shared" si="0"/>
        <v>8000</v>
      </c>
      <c r="F24" s="87">
        <v>10000</v>
      </c>
      <c r="G24" s="263"/>
      <c r="H24" s="87" t="s">
        <v>22</v>
      </c>
      <c r="I24" s="263"/>
      <c r="J24" s="264"/>
      <c r="L24" s="114"/>
      <c r="M24" s="114"/>
      <c r="N24" s="114"/>
      <c r="O24" s="114"/>
      <c r="P24" s="114"/>
      <c r="Q24" s="114"/>
    </row>
    <row r="25" spans="1:17" s="4" customFormat="1" ht="52.5" customHeight="1">
      <c r="A25" s="85" t="s">
        <v>26</v>
      </c>
      <c r="B25" s="115">
        <v>322</v>
      </c>
      <c r="C25" s="86" t="s">
        <v>27</v>
      </c>
      <c r="D25" s="78"/>
      <c r="E25" s="87">
        <f>+F25-(4.761904762%*F25)</f>
        <v>5714.2857142800003</v>
      </c>
      <c r="F25" s="87">
        <v>6000</v>
      </c>
      <c r="G25" s="86" t="s">
        <v>18</v>
      </c>
      <c r="H25" s="89"/>
      <c r="I25" s="89"/>
      <c r="J25" s="90"/>
      <c r="L25" s="114"/>
      <c r="M25" s="114"/>
      <c r="N25" s="114"/>
      <c r="O25" s="114"/>
      <c r="P25" s="114"/>
      <c r="Q25" s="114"/>
    </row>
    <row r="26" spans="1:17" s="4" customFormat="1" ht="61.5" customHeight="1">
      <c r="A26" s="265" t="s">
        <v>28</v>
      </c>
      <c r="B26" s="253">
        <v>322</v>
      </c>
      <c r="C26" s="86" t="s">
        <v>30</v>
      </c>
      <c r="D26" s="210"/>
      <c r="E26" s="87">
        <f t="shared" si="0"/>
        <v>21600</v>
      </c>
      <c r="F26" s="87">
        <v>27000</v>
      </c>
      <c r="G26" s="263" t="s">
        <v>18</v>
      </c>
      <c r="H26" s="87" t="s">
        <v>22</v>
      </c>
      <c r="I26" s="263" t="s">
        <v>291</v>
      </c>
      <c r="J26" s="264" t="s">
        <v>292</v>
      </c>
      <c r="K26" s="5">
        <f>+E26+E27+E28+E29</f>
        <v>109600</v>
      </c>
      <c r="L26" s="114"/>
      <c r="M26" s="114"/>
      <c r="N26" s="114"/>
      <c r="O26" s="114"/>
      <c r="P26" s="114"/>
      <c r="Q26" s="114"/>
    </row>
    <row r="27" spans="1:17" s="4" customFormat="1" ht="61.5" customHeight="1">
      <c r="A27" s="266"/>
      <c r="B27" s="254"/>
      <c r="C27" s="86" t="s">
        <v>31</v>
      </c>
      <c r="D27" s="267"/>
      <c r="E27" s="87">
        <f t="shared" si="0"/>
        <v>12800</v>
      </c>
      <c r="F27" s="87">
        <v>16000</v>
      </c>
      <c r="G27" s="254"/>
      <c r="H27" s="87" t="s">
        <v>22</v>
      </c>
      <c r="I27" s="263"/>
      <c r="J27" s="264"/>
      <c r="L27" s="114"/>
      <c r="M27" s="114"/>
      <c r="N27" s="114"/>
      <c r="O27" s="114"/>
      <c r="P27" s="114"/>
      <c r="Q27" s="114"/>
    </row>
    <row r="28" spans="1:17" s="4" customFormat="1" ht="61.5" customHeight="1">
      <c r="A28" s="266"/>
      <c r="B28" s="254"/>
      <c r="C28" s="86" t="s">
        <v>32</v>
      </c>
      <c r="D28" s="267"/>
      <c r="E28" s="87">
        <f t="shared" si="0"/>
        <v>59200</v>
      </c>
      <c r="F28" s="87">
        <v>74000</v>
      </c>
      <c r="G28" s="254"/>
      <c r="H28" s="87" t="s">
        <v>22</v>
      </c>
      <c r="I28" s="263" t="s">
        <v>23</v>
      </c>
      <c r="J28" s="264" t="s">
        <v>24</v>
      </c>
      <c r="L28" s="114"/>
      <c r="M28" s="114"/>
      <c r="N28" s="114"/>
      <c r="O28" s="114"/>
      <c r="P28" s="114"/>
      <c r="Q28" s="114"/>
    </row>
    <row r="29" spans="1:17" s="4" customFormat="1" ht="61.5" customHeight="1">
      <c r="A29" s="266"/>
      <c r="B29" s="254"/>
      <c r="C29" s="86" t="s">
        <v>33</v>
      </c>
      <c r="D29" s="267"/>
      <c r="E29" s="87">
        <f t="shared" si="0"/>
        <v>16000</v>
      </c>
      <c r="F29" s="87">
        <v>20000</v>
      </c>
      <c r="G29" s="254"/>
      <c r="H29" s="87" t="s">
        <v>22</v>
      </c>
      <c r="I29" s="263"/>
      <c r="J29" s="264"/>
      <c r="K29" s="5"/>
      <c r="L29" s="114"/>
      <c r="M29" s="114"/>
      <c r="N29" s="114"/>
      <c r="O29" s="114"/>
      <c r="P29" s="114"/>
      <c r="Q29" s="114"/>
    </row>
    <row r="30" spans="1:17" s="4" customFormat="1" ht="61.5" customHeight="1">
      <c r="A30" s="265" t="s">
        <v>34</v>
      </c>
      <c r="B30" s="255">
        <v>322</v>
      </c>
      <c r="C30" s="86" t="s">
        <v>35</v>
      </c>
      <c r="D30" s="210"/>
      <c r="E30" s="87">
        <f t="shared" si="0"/>
        <v>5200</v>
      </c>
      <c r="F30" s="87">
        <v>6500</v>
      </c>
      <c r="G30" s="263"/>
      <c r="H30" s="87" t="s">
        <v>22</v>
      </c>
      <c r="I30" s="263" t="s">
        <v>291</v>
      </c>
      <c r="J30" s="264" t="s">
        <v>292</v>
      </c>
      <c r="K30" s="5">
        <f>+E30+E31+E32+E33+E34</f>
        <v>51600</v>
      </c>
      <c r="L30" s="114"/>
      <c r="M30" s="114"/>
      <c r="N30" s="114"/>
      <c r="O30" s="114"/>
      <c r="P30" s="114"/>
      <c r="Q30" s="114"/>
    </row>
    <row r="31" spans="1:17" s="4" customFormat="1" ht="61.5" customHeight="1">
      <c r="A31" s="265"/>
      <c r="B31" s="254"/>
      <c r="C31" s="86" t="s">
        <v>36</v>
      </c>
      <c r="D31" s="210"/>
      <c r="E31" s="87">
        <f t="shared" si="0"/>
        <v>20000</v>
      </c>
      <c r="F31" s="87">
        <v>25000</v>
      </c>
      <c r="G31" s="255"/>
      <c r="H31" s="87" t="s">
        <v>22</v>
      </c>
      <c r="I31" s="255"/>
      <c r="J31" s="256"/>
      <c r="L31" s="114"/>
      <c r="M31" s="114"/>
      <c r="N31" s="114"/>
      <c r="O31" s="114"/>
      <c r="P31" s="114"/>
      <c r="Q31" s="114"/>
    </row>
    <row r="32" spans="1:17" s="4" customFormat="1" ht="82.5" customHeight="1">
      <c r="A32" s="265"/>
      <c r="B32" s="254"/>
      <c r="C32" s="86" t="s">
        <v>305</v>
      </c>
      <c r="D32" s="210"/>
      <c r="E32" s="87">
        <f t="shared" si="0"/>
        <v>20000</v>
      </c>
      <c r="F32" s="87">
        <v>25000</v>
      </c>
      <c r="G32" s="255"/>
      <c r="H32" s="87" t="s">
        <v>22</v>
      </c>
      <c r="I32" s="255"/>
      <c r="J32" s="256"/>
      <c r="L32" s="114"/>
      <c r="M32" s="114"/>
      <c r="N32" s="114"/>
      <c r="O32" s="114"/>
      <c r="P32" s="114"/>
      <c r="Q32" s="114"/>
    </row>
    <row r="33" spans="1:17" s="4" customFormat="1" ht="89.25" customHeight="1">
      <c r="A33" s="266"/>
      <c r="B33" s="254"/>
      <c r="C33" s="86" t="s">
        <v>304</v>
      </c>
      <c r="D33" s="267"/>
      <c r="E33" s="87">
        <f t="shared" ref="E33:E34" si="1">+F33-(20%*F33)</f>
        <v>4800</v>
      </c>
      <c r="F33" s="87">
        <v>6000</v>
      </c>
      <c r="G33" s="254"/>
      <c r="H33" s="87" t="s">
        <v>22</v>
      </c>
      <c r="I33" s="254"/>
      <c r="J33" s="257"/>
      <c r="K33" s="5"/>
      <c r="L33" s="114"/>
      <c r="M33" s="114"/>
      <c r="N33" s="114"/>
      <c r="O33" s="114"/>
      <c r="P33" s="114"/>
      <c r="Q33" s="114"/>
    </row>
    <row r="34" spans="1:17" s="4" customFormat="1" ht="72.75" customHeight="1">
      <c r="A34" s="266"/>
      <c r="B34" s="254"/>
      <c r="C34" s="86" t="s">
        <v>320</v>
      </c>
      <c r="D34" s="267"/>
      <c r="E34" s="87">
        <f t="shared" si="1"/>
        <v>1600</v>
      </c>
      <c r="F34" s="87">
        <v>2000</v>
      </c>
      <c r="G34" s="254"/>
      <c r="H34" s="87" t="s">
        <v>22</v>
      </c>
      <c r="I34" s="254"/>
      <c r="J34" s="257"/>
      <c r="L34" s="114"/>
      <c r="M34" s="114"/>
      <c r="N34" s="114"/>
      <c r="O34" s="114"/>
      <c r="P34" s="114"/>
      <c r="Q34" s="114"/>
    </row>
    <row r="35" spans="1:17" s="4" customFormat="1" ht="70.5" customHeight="1">
      <c r="A35" s="85" t="s">
        <v>38</v>
      </c>
      <c r="B35" s="115">
        <v>322</v>
      </c>
      <c r="C35" s="86" t="s">
        <v>40</v>
      </c>
      <c r="D35" s="78"/>
      <c r="E35" s="87">
        <f t="shared" ref="E35" si="2">+F35-(20%*F35)</f>
        <v>63200</v>
      </c>
      <c r="F35" s="87">
        <v>79000</v>
      </c>
      <c r="G35" s="87" t="s">
        <v>18</v>
      </c>
      <c r="H35" s="87" t="s">
        <v>22</v>
      </c>
      <c r="I35" s="87" t="s">
        <v>291</v>
      </c>
      <c r="J35" s="91" t="s">
        <v>292</v>
      </c>
      <c r="K35" s="4">
        <f>2452.5/31</f>
        <v>79.112903225806448</v>
      </c>
      <c r="L35" s="114"/>
      <c r="M35" s="114"/>
      <c r="N35" s="114"/>
      <c r="O35" s="114"/>
      <c r="P35" s="114"/>
      <c r="Q35" s="114"/>
    </row>
    <row r="36" spans="1:17" s="4" customFormat="1" ht="88.5" customHeight="1">
      <c r="A36" s="85" t="s">
        <v>41</v>
      </c>
      <c r="B36" s="115">
        <v>322</v>
      </c>
      <c r="C36" s="86" t="s">
        <v>42</v>
      </c>
      <c r="D36" s="78"/>
      <c r="E36" s="87">
        <f t="shared" si="0"/>
        <v>20800</v>
      </c>
      <c r="F36" s="87">
        <v>26000</v>
      </c>
      <c r="G36" s="87" t="s">
        <v>18</v>
      </c>
      <c r="H36" s="87" t="s">
        <v>22</v>
      </c>
      <c r="I36" s="87" t="s">
        <v>291</v>
      </c>
      <c r="J36" s="91" t="s">
        <v>292</v>
      </c>
      <c r="K36" s="4">
        <f>79.11*7</f>
        <v>553.77</v>
      </c>
      <c r="L36" s="114"/>
      <c r="M36" s="114"/>
      <c r="N36" s="114"/>
      <c r="O36" s="114"/>
      <c r="P36" s="114"/>
      <c r="Q36" s="114"/>
    </row>
    <row r="37" spans="1:17" s="4" customFormat="1" ht="66" customHeight="1">
      <c r="A37" s="85" t="s">
        <v>43</v>
      </c>
      <c r="B37" s="86">
        <v>322</v>
      </c>
      <c r="C37" s="86" t="s">
        <v>306</v>
      </c>
      <c r="D37" s="78"/>
      <c r="E37" s="87">
        <f>+F37-(4.761904762%*F37)</f>
        <v>5714.2857142800003</v>
      </c>
      <c r="F37" s="87">
        <v>6000</v>
      </c>
      <c r="G37" s="86"/>
      <c r="H37" s="87" t="s">
        <v>22</v>
      </c>
      <c r="I37" s="87" t="s">
        <v>291</v>
      </c>
      <c r="J37" s="91" t="s">
        <v>292</v>
      </c>
      <c r="L37" s="114"/>
      <c r="M37" s="114"/>
      <c r="N37" s="114"/>
      <c r="O37" s="114"/>
      <c r="P37" s="114"/>
      <c r="Q37" s="114"/>
    </row>
    <row r="38" spans="1:17" s="4" customFormat="1" ht="64.5" customHeight="1">
      <c r="A38" s="85" t="s">
        <v>48</v>
      </c>
      <c r="B38" s="86">
        <v>322</v>
      </c>
      <c r="C38" s="86" t="s">
        <v>321</v>
      </c>
      <c r="D38" s="78"/>
      <c r="E38" s="87">
        <f t="shared" si="0"/>
        <v>8000</v>
      </c>
      <c r="F38" s="87">
        <v>10000</v>
      </c>
      <c r="G38" s="86"/>
      <c r="H38" s="87" t="s">
        <v>22</v>
      </c>
      <c r="I38" s="87" t="s">
        <v>291</v>
      </c>
      <c r="J38" s="91" t="s">
        <v>292</v>
      </c>
      <c r="K38" s="5"/>
      <c r="L38" s="114"/>
      <c r="M38" s="114"/>
      <c r="N38" s="114"/>
      <c r="O38" s="114"/>
      <c r="P38" s="114"/>
      <c r="Q38" s="114"/>
    </row>
    <row r="39" spans="1:17" s="4" customFormat="1" ht="51" customHeight="1">
      <c r="A39" s="85" t="s">
        <v>50</v>
      </c>
      <c r="B39" s="115">
        <v>322</v>
      </c>
      <c r="C39" s="86" t="s">
        <v>49</v>
      </c>
      <c r="D39" s="78"/>
      <c r="E39" s="87">
        <f t="shared" si="0"/>
        <v>6400</v>
      </c>
      <c r="F39" s="87">
        <v>8000</v>
      </c>
      <c r="G39" s="87" t="s">
        <v>18</v>
      </c>
      <c r="H39" s="89"/>
      <c r="I39" s="89"/>
      <c r="J39" s="90"/>
      <c r="L39" s="114"/>
      <c r="M39" s="114"/>
      <c r="N39" s="114"/>
      <c r="O39" s="114"/>
      <c r="P39" s="114"/>
      <c r="Q39" s="114"/>
    </row>
    <row r="40" spans="1:17" s="4" customFormat="1" ht="56.25" customHeight="1">
      <c r="A40" s="265" t="s">
        <v>53</v>
      </c>
      <c r="B40" s="253">
        <v>322</v>
      </c>
      <c r="C40" s="86" t="s">
        <v>51</v>
      </c>
      <c r="D40" s="210"/>
      <c r="E40" s="87">
        <f t="shared" si="0"/>
        <v>20000</v>
      </c>
      <c r="F40" s="87">
        <v>25000</v>
      </c>
      <c r="G40" s="263" t="s">
        <v>18</v>
      </c>
      <c r="H40" s="87" t="s">
        <v>22</v>
      </c>
      <c r="I40" s="263" t="s">
        <v>291</v>
      </c>
      <c r="J40" s="264" t="s">
        <v>292</v>
      </c>
      <c r="K40" s="5">
        <f>+E40+E41</f>
        <v>84000</v>
      </c>
      <c r="L40" s="114"/>
      <c r="M40" s="114"/>
      <c r="N40" s="114"/>
      <c r="O40" s="114"/>
      <c r="P40" s="114"/>
      <c r="Q40" s="114"/>
    </row>
    <row r="41" spans="1:17" s="4" customFormat="1" ht="56.25" customHeight="1">
      <c r="A41" s="265"/>
      <c r="B41" s="253"/>
      <c r="C41" s="86" t="s">
        <v>52</v>
      </c>
      <c r="D41" s="210"/>
      <c r="E41" s="87">
        <f t="shared" ref="E41" si="3">+F41-(20%*F41)</f>
        <v>64000</v>
      </c>
      <c r="F41" s="87">
        <v>80000</v>
      </c>
      <c r="G41" s="263"/>
      <c r="H41" s="87" t="s">
        <v>22</v>
      </c>
      <c r="I41" s="263"/>
      <c r="J41" s="264"/>
      <c r="L41" s="114"/>
      <c r="M41" s="114"/>
      <c r="N41" s="114"/>
      <c r="O41" s="114"/>
      <c r="P41" s="114"/>
      <c r="Q41" s="114"/>
    </row>
    <row r="42" spans="1:17" s="4" customFormat="1" ht="49.5" customHeight="1">
      <c r="A42" s="85" t="s">
        <v>56</v>
      </c>
      <c r="B42" s="115">
        <v>322</v>
      </c>
      <c r="C42" s="86" t="s">
        <v>55</v>
      </c>
      <c r="D42" s="78"/>
      <c r="E42" s="87">
        <f t="shared" si="0"/>
        <v>19200</v>
      </c>
      <c r="F42" s="87">
        <v>24000</v>
      </c>
      <c r="G42" s="86" t="s">
        <v>18</v>
      </c>
      <c r="H42" s="87" t="s">
        <v>22</v>
      </c>
      <c r="I42" s="86" t="s">
        <v>291</v>
      </c>
      <c r="J42" s="88" t="s">
        <v>292</v>
      </c>
      <c r="L42" s="114"/>
      <c r="M42" s="114"/>
      <c r="N42" s="114"/>
      <c r="O42" s="114"/>
      <c r="P42" s="114"/>
      <c r="Q42" s="114"/>
    </row>
    <row r="43" spans="1:17" s="4" customFormat="1" ht="72" customHeight="1">
      <c r="A43" s="265" t="s">
        <v>59</v>
      </c>
      <c r="B43" s="253">
        <v>322</v>
      </c>
      <c r="C43" s="86" t="s">
        <v>58</v>
      </c>
      <c r="D43" s="210"/>
      <c r="E43" s="87">
        <f t="shared" si="0"/>
        <v>40800</v>
      </c>
      <c r="F43" s="87">
        <v>51000</v>
      </c>
      <c r="G43" s="263" t="s">
        <v>18</v>
      </c>
      <c r="H43" s="87" t="s">
        <v>22</v>
      </c>
      <c r="I43" s="263" t="s">
        <v>291</v>
      </c>
      <c r="J43" s="264" t="s">
        <v>292</v>
      </c>
      <c r="K43" s="5">
        <f>+E43+E44</f>
        <v>60000</v>
      </c>
      <c r="L43" s="114"/>
      <c r="M43" s="114"/>
      <c r="N43" s="114"/>
      <c r="O43" s="114"/>
      <c r="P43" s="114"/>
      <c r="Q43" s="114"/>
    </row>
    <row r="44" spans="1:17" s="4" customFormat="1" ht="72.75" customHeight="1">
      <c r="A44" s="265"/>
      <c r="B44" s="255"/>
      <c r="C44" s="86" t="s">
        <v>334</v>
      </c>
      <c r="D44" s="210"/>
      <c r="E44" s="87">
        <f t="shared" si="0"/>
        <v>19200</v>
      </c>
      <c r="F44" s="87">
        <v>24000</v>
      </c>
      <c r="G44" s="263"/>
      <c r="H44" s="87" t="s">
        <v>22</v>
      </c>
      <c r="I44" s="263" t="s">
        <v>291</v>
      </c>
      <c r="J44" s="264" t="s">
        <v>292</v>
      </c>
      <c r="L44" s="114"/>
      <c r="M44" s="114"/>
      <c r="N44" s="114"/>
      <c r="O44" s="114"/>
      <c r="P44" s="114"/>
      <c r="Q44" s="114"/>
    </row>
    <row r="45" spans="1:17" s="4" customFormat="1" ht="88.5" customHeight="1">
      <c r="A45" s="265" t="s">
        <v>69</v>
      </c>
      <c r="B45" s="255">
        <v>322</v>
      </c>
      <c r="C45" s="86" t="s">
        <v>61</v>
      </c>
      <c r="D45" s="210" t="s">
        <v>330</v>
      </c>
      <c r="E45" s="87">
        <f t="shared" si="0"/>
        <v>80000</v>
      </c>
      <c r="F45" s="87">
        <v>100000</v>
      </c>
      <c r="G45" s="255" t="s">
        <v>62</v>
      </c>
      <c r="H45" s="86" t="s">
        <v>22</v>
      </c>
      <c r="I45" s="255" t="s">
        <v>291</v>
      </c>
      <c r="J45" s="256" t="s">
        <v>292</v>
      </c>
      <c r="K45" s="5">
        <f>+E45+E46+E47+E48</f>
        <v>325600</v>
      </c>
      <c r="L45" s="114"/>
      <c r="M45" s="114"/>
      <c r="N45" s="114"/>
      <c r="O45" s="114"/>
      <c r="P45" s="114"/>
      <c r="Q45" s="114"/>
    </row>
    <row r="46" spans="1:17" s="4" customFormat="1" ht="58.5" customHeight="1">
      <c r="A46" s="265"/>
      <c r="B46" s="255"/>
      <c r="C46" s="86" t="s">
        <v>64</v>
      </c>
      <c r="D46" s="210"/>
      <c r="E46" s="87">
        <f t="shared" si="0"/>
        <v>77600</v>
      </c>
      <c r="F46" s="87">
        <v>97000</v>
      </c>
      <c r="G46" s="255"/>
      <c r="H46" s="86" t="s">
        <v>22</v>
      </c>
      <c r="I46" s="255" t="s">
        <v>291</v>
      </c>
      <c r="J46" s="256" t="s">
        <v>292</v>
      </c>
      <c r="L46" s="114"/>
      <c r="M46" s="114"/>
      <c r="N46" s="114"/>
      <c r="O46" s="114"/>
      <c r="P46" s="114"/>
      <c r="Q46" s="114"/>
    </row>
    <row r="47" spans="1:17" s="4" customFormat="1" ht="58.5" customHeight="1">
      <c r="A47" s="265"/>
      <c r="B47" s="255"/>
      <c r="C47" s="86" t="s">
        <v>66</v>
      </c>
      <c r="D47" s="210"/>
      <c r="E47" s="87">
        <f t="shared" ref="E47" si="4">+F47-(20%*F47)</f>
        <v>80000</v>
      </c>
      <c r="F47" s="87">
        <v>100000</v>
      </c>
      <c r="G47" s="255"/>
      <c r="H47" s="86" t="s">
        <v>22</v>
      </c>
      <c r="I47" s="255" t="s">
        <v>291</v>
      </c>
      <c r="J47" s="256" t="s">
        <v>292</v>
      </c>
      <c r="L47" s="114"/>
      <c r="M47" s="114"/>
      <c r="N47" s="114"/>
      <c r="O47" s="114"/>
      <c r="P47" s="114"/>
      <c r="Q47" s="114"/>
    </row>
    <row r="48" spans="1:17" s="4" customFormat="1" ht="57" customHeight="1">
      <c r="A48" s="265"/>
      <c r="B48" s="255"/>
      <c r="C48" s="86" t="s">
        <v>68</v>
      </c>
      <c r="D48" s="210"/>
      <c r="E48" s="87">
        <f t="shared" si="0"/>
        <v>88000</v>
      </c>
      <c r="F48" s="87">
        <v>110000</v>
      </c>
      <c r="G48" s="255"/>
      <c r="H48" s="86" t="s">
        <v>22</v>
      </c>
      <c r="I48" s="255" t="s">
        <v>291</v>
      </c>
      <c r="J48" s="256" t="s">
        <v>292</v>
      </c>
      <c r="L48" s="114"/>
      <c r="M48" s="114"/>
      <c r="N48" s="114"/>
      <c r="O48" s="114"/>
      <c r="P48" s="114"/>
      <c r="Q48" s="114"/>
    </row>
    <row r="49" spans="1:17" s="4" customFormat="1" ht="38.25" customHeight="1">
      <c r="A49" s="85" t="s">
        <v>72</v>
      </c>
      <c r="B49" s="115">
        <v>322</v>
      </c>
      <c r="C49" s="86" t="s">
        <v>71</v>
      </c>
      <c r="D49" s="79"/>
      <c r="E49" s="87">
        <f t="shared" si="0"/>
        <v>44000</v>
      </c>
      <c r="F49" s="87">
        <v>55000</v>
      </c>
      <c r="G49" s="86" t="s">
        <v>18</v>
      </c>
      <c r="H49" s="86" t="s">
        <v>22</v>
      </c>
      <c r="I49" s="86" t="s">
        <v>291</v>
      </c>
      <c r="J49" s="88" t="s">
        <v>292</v>
      </c>
      <c r="L49" s="114"/>
      <c r="M49" s="114"/>
      <c r="N49" s="114"/>
      <c r="O49" s="114"/>
      <c r="P49" s="114"/>
      <c r="Q49" s="114"/>
    </row>
    <row r="50" spans="1:17" s="4" customFormat="1" ht="56.25" customHeight="1">
      <c r="A50" s="265" t="s">
        <v>77</v>
      </c>
      <c r="B50" s="253">
        <v>322</v>
      </c>
      <c r="C50" s="86" t="s">
        <v>74</v>
      </c>
      <c r="D50" s="210"/>
      <c r="E50" s="87">
        <f>+F50-(4.76%*F50)</f>
        <v>85716</v>
      </c>
      <c r="F50" s="87">
        <v>90000</v>
      </c>
      <c r="G50" s="263" t="s">
        <v>18</v>
      </c>
      <c r="H50" s="87" t="s">
        <v>22</v>
      </c>
      <c r="I50" s="263" t="s">
        <v>291</v>
      </c>
      <c r="J50" s="264" t="s">
        <v>292</v>
      </c>
      <c r="K50" s="5">
        <f>+E50+E51</f>
        <v>151316</v>
      </c>
      <c r="L50" s="114"/>
      <c r="M50" s="114"/>
      <c r="N50" s="114"/>
      <c r="O50" s="114"/>
      <c r="P50" s="114"/>
      <c r="Q50" s="114"/>
    </row>
    <row r="51" spans="1:17" s="4" customFormat="1" ht="51.75" customHeight="1">
      <c r="A51" s="265"/>
      <c r="B51" s="253"/>
      <c r="C51" s="86" t="s">
        <v>76</v>
      </c>
      <c r="D51" s="210"/>
      <c r="E51" s="87">
        <f>+F51-(20%*F51)</f>
        <v>65600</v>
      </c>
      <c r="F51" s="87">
        <v>82000</v>
      </c>
      <c r="G51" s="263"/>
      <c r="H51" s="87" t="s">
        <v>22</v>
      </c>
      <c r="I51" s="263" t="s">
        <v>291</v>
      </c>
      <c r="J51" s="264" t="s">
        <v>292</v>
      </c>
      <c r="L51" s="114"/>
      <c r="M51" s="114"/>
      <c r="N51" s="114"/>
      <c r="O51" s="114"/>
      <c r="P51" s="114"/>
      <c r="Q51" s="114"/>
    </row>
    <row r="52" spans="1:17" s="4" customFormat="1" ht="60.75" customHeight="1">
      <c r="A52" s="268" t="s">
        <v>80</v>
      </c>
      <c r="B52" s="253">
        <v>322</v>
      </c>
      <c r="C52" s="86" t="s">
        <v>322</v>
      </c>
      <c r="D52" s="210"/>
      <c r="E52" s="87">
        <f>+F52-(20%*F52)+10000</f>
        <v>83600</v>
      </c>
      <c r="F52" s="87">
        <v>92000</v>
      </c>
      <c r="G52" s="86" t="s">
        <v>18</v>
      </c>
      <c r="H52" s="255" t="s">
        <v>22</v>
      </c>
      <c r="I52" s="255" t="s">
        <v>291</v>
      </c>
      <c r="J52" s="256" t="s">
        <v>292</v>
      </c>
      <c r="K52" s="5">
        <f>+E52+E53</f>
        <v>91600</v>
      </c>
      <c r="L52" s="114"/>
      <c r="M52" s="114"/>
      <c r="N52" s="114"/>
      <c r="O52" s="114"/>
      <c r="P52" s="114"/>
      <c r="Q52" s="114"/>
    </row>
    <row r="53" spans="1:17" s="4" customFormat="1" ht="56.25" customHeight="1">
      <c r="A53" s="269"/>
      <c r="B53" s="254"/>
      <c r="C53" s="86" t="s">
        <v>323</v>
      </c>
      <c r="D53" s="210"/>
      <c r="E53" s="87">
        <f>+F53-(20%*F53)</f>
        <v>8000</v>
      </c>
      <c r="F53" s="87">
        <v>10000</v>
      </c>
      <c r="G53" s="86" t="s">
        <v>18</v>
      </c>
      <c r="H53" s="254"/>
      <c r="I53" s="254"/>
      <c r="J53" s="257"/>
      <c r="L53" s="114"/>
      <c r="M53" s="114"/>
      <c r="N53" s="114"/>
      <c r="O53" s="114"/>
      <c r="P53" s="114"/>
      <c r="Q53" s="114"/>
    </row>
    <row r="54" spans="1:17" s="4" customFormat="1" ht="53.25" customHeight="1">
      <c r="A54" s="265" t="s">
        <v>83</v>
      </c>
      <c r="B54" s="253">
        <v>322</v>
      </c>
      <c r="C54" s="86" t="s">
        <v>85</v>
      </c>
      <c r="D54" s="210"/>
      <c r="E54" s="87">
        <f>+F54-(20%*F54)</f>
        <v>24000</v>
      </c>
      <c r="F54" s="87">
        <v>30000</v>
      </c>
      <c r="G54" s="263" t="s">
        <v>18</v>
      </c>
      <c r="H54" s="87" t="s">
        <v>22</v>
      </c>
      <c r="I54" s="263" t="s">
        <v>291</v>
      </c>
      <c r="J54" s="264" t="s">
        <v>292</v>
      </c>
      <c r="K54" s="5">
        <f>+E54+E55</f>
        <v>28800</v>
      </c>
      <c r="L54" s="114"/>
      <c r="M54" s="114"/>
      <c r="N54" s="114"/>
      <c r="O54" s="114"/>
      <c r="P54" s="114"/>
      <c r="Q54" s="114"/>
    </row>
    <row r="55" spans="1:17" s="4" customFormat="1" ht="50.25" customHeight="1">
      <c r="A55" s="265"/>
      <c r="B55" s="253"/>
      <c r="C55" s="86" t="s">
        <v>86</v>
      </c>
      <c r="D55" s="210"/>
      <c r="E55" s="87">
        <f>+F55-(20%*F55)</f>
        <v>4800</v>
      </c>
      <c r="F55" s="87">
        <v>6000</v>
      </c>
      <c r="G55" s="263"/>
      <c r="H55" s="87" t="s">
        <v>22</v>
      </c>
      <c r="I55" s="263" t="s">
        <v>291</v>
      </c>
      <c r="J55" s="264" t="s">
        <v>292</v>
      </c>
      <c r="L55" s="114"/>
      <c r="M55" s="114"/>
      <c r="N55" s="114"/>
      <c r="O55" s="114"/>
      <c r="P55" s="114"/>
      <c r="Q55" s="114"/>
    </row>
    <row r="56" spans="1:17" s="4" customFormat="1" ht="37.5" customHeight="1">
      <c r="A56" s="85" t="s">
        <v>87</v>
      </c>
      <c r="B56" s="115">
        <v>322</v>
      </c>
      <c r="C56" s="86" t="s">
        <v>88</v>
      </c>
      <c r="D56" s="78"/>
      <c r="E56" s="87">
        <f t="shared" si="0"/>
        <v>19200</v>
      </c>
      <c r="F56" s="87">
        <v>24000</v>
      </c>
      <c r="G56" s="86" t="s">
        <v>18</v>
      </c>
      <c r="H56" s="86" t="s">
        <v>22</v>
      </c>
      <c r="I56" s="86" t="s">
        <v>291</v>
      </c>
      <c r="J56" s="88" t="s">
        <v>292</v>
      </c>
      <c r="L56" s="114"/>
      <c r="M56" s="114"/>
      <c r="N56" s="114"/>
      <c r="O56" s="114"/>
      <c r="P56" s="114"/>
      <c r="Q56" s="114"/>
    </row>
    <row r="57" spans="1:17" s="4" customFormat="1" ht="45.75" customHeight="1">
      <c r="A57" s="265" t="s">
        <v>89</v>
      </c>
      <c r="B57" s="253">
        <v>322</v>
      </c>
      <c r="C57" s="86" t="s">
        <v>90</v>
      </c>
      <c r="D57" s="210"/>
      <c r="E57" s="87">
        <f>+F57-(11.50442478%*F57)</f>
        <v>5309.7345132</v>
      </c>
      <c r="F57" s="87">
        <v>6000</v>
      </c>
      <c r="G57" s="263" t="s">
        <v>18</v>
      </c>
      <c r="H57" s="87" t="s">
        <v>22</v>
      </c>
      <c r="I57" s="263" t="s">
        <v>23</v>
      </c>
      <c r="J57" s="264" t="s">
        <v>24</v>
      </c>
      <c r="K57" s="5">
        <f>+E57+E58+E59+E60</f>
        <v>101309.7345132</v>
      </c>
      <c r="L57" s="114"/>
      <c r="M57" s="114"/>
      <c r="N57" s="114"/>
      <c r="O57" s="114"/>
      <c r="P57" s="114"/>
      <c r="Q57" s="114"/>
    </row>
    <row r="58" spans="1:17" s="4" customFormat="1" ht="56.25" customHeight="1">
      <c r="A58" s="265"/>
      <c r="B58" s="255"/>
      <c r="C58" s="86" t="s">
        <v>251</v>
      </c>
      <c r="D58" s="210"/>
      <c r="E58" s="87">
        <f t="shared" si="0"/>
        <v>41600</v>
      </c>
      <c r="F58" s="87">
        <v>52000</v>
      </c>
      <c r="G58" s="263"/>
      <c r="H58" s="87" t="s">
        <v>22</v>
      </c>
      <c r="I58" s="263"/>
      <c r="J58" s="264"/>
      <c r="L58" s="116"/>
      <c r="M58" s="114"/>
      <c r="N58" s="114"/>
      <c r="O58" s="114"/>
      <c r="P58" s="114"/>
      <c r="Q58" s="114"/>
    </row>
    <row r="59" spans="1:17" s="4" customFormat="1" ht="45.75" customHeight="1">
      <c r="A59" s="265"/>
      <c r="B59" s="255"/>
      <c r="C59" s="86" t="s">
        <v>252</v>
      </c>
      <c r="D59" s="210"/>
      <c r="E59" s="87">
        <f t="shared" si="0"/>
        <v>6400</v>
      </c>
      <c r="F59" s="87">
        <v>8000</v>
      </c>
      <c r="G59" s="263" t="s">
        <v>18</v>
      </c>
      <c r="H59" s="87" t="s">
        <v>22</v>
      </c>
      <c r="I59" s="263" t="s">
        <v>291</v>
      </c>
      <c r="J59" s="264" t="s">
        <v>292</v>
      </c>
      <c r="L59" s="114"/>
      <c r="M59" s="114"/>
      <c r="N59" s="114"/>
      <c r="O59" s="114"/>
      <c r="P59" s="114"/>
      <c r="Q59" s="114"/>
    </row>
    <row r="60" spans="1:17" s="4" customFormat="1" ht="52.5" customHeight="1">
      <c r="A60" s="265"/>
      <c r="B60" s="255"/>
      <c r="C60" s="86" t="s">
        <v>253</v>
      </c>
      <c r="D60" s="210"/>
      <c r="E60" s="87">
        <f t="shared" si="0"/>
        <v>48000</v>
      </c>
      <c r="F60" s="87">
        <v>60000</v>
      </c>
      <c r="G60" s="263"/>
      <c r="H60" s="87" t="s">
        <v>22</v>
      </c>
      <c r="I60" s="263" t="s">
        <v>291</v>
      </c>
      <c r="J60" s="264" t="s">
        <v>292</v>
      </c>
      <c r="L60" s="116"/>
      <c r="M60" s="114"/>
      <c r="N60" s="114"/>
      <c r="O60" s="114"/>
      <c r="P60" s="114"/>
      <c r="Q60" s="114"/>
    </row>
    <row r="61" spans="1:17" s="4" customFormat="1" ht="36" customHeight="1">
      <c r="A61" s="85" t="s">
        <v>91</v>
      </c>
      <c r="B61" s="115">
        <v>322</v>
      </c>
      <c r="C61" s="86" t="s">
        <v>92</v>
      </c>
      <c r="D61" s="78"/>
      <c r="E61" s="87">
        <f t="shared" si="0"/>
        <v>1600</v>
      </c>
      <c r="F61" s="87">
        <v>2000</v>
      </c>
      <c r="G61" s="86" t="s">
        <v>18</v>
      </c>
      <c r="H61" s="89"/>
      <c r="I61" s="89"/>
      <c r="J61" s="90"/>
      <c r="L61" s="114"/>
      <c r="M61" s="114"/>
      <c r="N61" s="114"/>
      <c r="O61" s="114"/>
      <c r="P61" s="114"/>
      <c r="Q61" s="114"/>
    </row>
    <row r="62" spans="1:17" s="4" customFormat="1" ht="64.5" customHeight="1">
      <c r="A62" s="85" t="s">
        <v>93</v>
      </c>
      <c r="B62" s="115">
        <v>322</v>
      </c>
      <c r="C62" s="86" t="s">
        <v>95</v>
      </c>
      <c r="D62" s="78"/>
      <c r="E62" s="87">
        <f t="shared" ref="E62" si="5">+F62-(20%*F62)</f>
        <v>151200</v>
      </c>
      <c r="F62" s="87">
        <v>189000</v>
      </c>
      <c r="G62" s="86" t="s">
        <v>18</v>
      </c>
      <c r="H62" s="86" t="s">
        <v>22</v>
      </c>
      <c r="I62" s="86" t="s">
        <v>291</v>
      </c>
      <c r="J62" s="88" t="s">
        <v>292</v>
      </c>
      <c r="L62" s="116"/>
      <c r="M62" s="114"/>
      <c r="N62" s="114"/>
      <c r="O62" s="114"/>
      <c r="P62" s="114"/>
      <c r="Q62" s="114"/>
    </row>
    <row r="63" spans="1:17" s="4" customFormat="1" ht="64.5" customHeight="1">
      <c r="A63" s="85" t="s">
        <v>96</v>
      </c>
      <c r="B63" s="115">
        <v>322</v>
      </c>
      <c r="C63" s="86" t="s">
        <v>97</v>
      </c>
      <c r="D63" s="79"/>
      <c r="E63" s="87">
        <f>+F63-(20%*F63)</f>
        <v>156000</v>
      </c>
      <c r="F63" s="87">
        <v>195000</v>
      </c>
      <c r="G63" s="86" t="s">
        <v>98</v>
      </c>
      <c r="H63" s="86" t="s">
        <v>22</v>
      </c>
      <c r="I63" s="86" t="s">
        <v>291</v>
      </c>
      <c r="J63" s="88" t="s">
        <v>292</v>
      </c>
      <c r="L63" s="114"/>
      <c r="M63" s="114"/>
      <c r="N63" s="114"/>
      <c r="O63" s="114"/>
      <c r="P63" s="114"/>
      <c r="Q63" s="114"/>
    </row>
    <row r="64" spans="1:17" s="4" customFormat="1" ht="74.25" customHeight="1">
      <c r="A64" s="85" t="s">
        <v>99</v>
      </c>
      <c r="B64" s="115">
        <v>322</v>
      </c>
      <c r="C64" s="86" t="s">
        <v>101</v>
      </c>
      <c r="D64" s="78" t="s">
        <v>331</v>
      </c>
      <c r="E64" s="87">
        <f t="shared" si="0"/>
        <v>502720</v>
      </c>
      <c r="F64" s="87">
        <f>616000+4000+8400</f>
        <v>628400</v>
      </c>
      <c r="G64" s="87" t="s">
        <v>62</v>
      </c>
      <c r="H64" s="86" t="s">
        <v>22</v>
      </c>
      <c r="I64" s="86" t="s">
        <v>291</v>
      </c>
      <c r="J64" s="88" t="s">
        <v>292</v>
      </c>
      <c r="L64" s="114"/>
      <c r="M64" s="114"/>
      <c r="N64" s="114"/>
      <c r="O64" s="114"/>
      <c r="P64" s="114"/>
      <c r="Q64" s="114"/>
    </row>
    <row r="65" spans="1:17" s="80" customFormat="1" ht="57" customHeight="1">
      <c r="A65" s="85" t="s">
        <v>103</v>
      </c>
      <c r="B65" s="115">
        <v>322</v>
      </c>
      <c r="C65" s="86" t="s">
        <v>104</v>
      </c>
      <c r="D65" s="78"/>
      <c r="E65" s="87">
        <f t="shared" si="0"/>
        <v>28000</v>
      </c>
      <c r="F65" s="87">
        <v>35000</v>
      </c>
      <c r="G65" s="86" t="s">
        <v>18</v>
      </c>
      <c r="H65" s="89"/>
      <c r="I65" s="89"/>
      <c r="J65" s="90"/>
      <c r="L65" s="117"/>
      <c r="M65" s="117"/>
      <c r="N65" s="117"/>
      <c r="O65" s="117"/>
      <c r="P65" s="117"/>
      <c r="Q65" s="117"/>
    </row>
    <row r="66" spans="1:17" s="4" customFormat="1" ht="74.25" customHeight="1">
      <c r="A66" s="85" t="s">
        <v>105</v>
      </c>
      <c r="B66" s="115">
        <v>322</v>
      </c>
      <c r="C66" s="86" t="s">
        <v>107</v>
      </c>
      <c r="D66" s="78"/>
      <c r="E66" s="87">
        <f t="shared" si="0"/>
        <v>1600</v>
      </c>
      <c r="F66" s="87">
        <v>2000</v>
      </c>
      <c r="G66" s="86" t="s">
        <v>18</v>
      </c>
      <c r="H66" s="89"/>
      <c r="I66" s="89"/>
      <c r="J66" s="90"/>
      <c r="L66" s="114"/>
      <c r="M66" s="114"/>
      <c r="N66" s="114"/>
      <c r="O66" s="114"/>
      <c r="P66" s="114"/>
      <c r="Q66" s="114"/>
    </row>
    <row r="67" spans="1:17" s="4" customFormat="1" ht="59.25" customHeight="1">
      <c r="A67" s="85" t="s">
        <v>108</v>
      </c>
      <c r="B67" s="115">
        <v>322</v>
      </c>
      <c r="C67" s="86" t="s">
        <v>110</v>
      </c>
      <c r="D67" s="78"/>
      <c r="E67" s="87">
        <f t="shared" si="0"/>
        <v>13600</v>
      </c>
      <c r="F67" s="87">
        <v>17000</v>
      </c>
      <c r="G67" s="86" t="s">
        <v>18</v>
      </c>
      <c r="H67" s="89"/>
      <c r="I67" s="89"/>
      <c r="J67" s="90"/>
      <c r="L67" s="114"/>
      <c r="M67" s="114"/>
      <c r="N67" s="114"/>
      <c r="O67" s="114"/>
      <c r="P67" s="114"/>
      <c r="Q67" s="114"/>
    </row>
    <row r="68" spans="1:17" s="4" customFormat="1" ht="59.25" customHeight="1">
      <c r="A68" s="85" t="s">
        <v>111</v>
      </c>
      <c r="B68" s="115">
        <v>322</v>
      </c>
      <c r="C68" s="86" t="s">
        <v>307</v>
      </c>
      <c r="D68" s="78"/>
      <c r="E68" s="87">
        <f t="shared" ref="E68" si="6">+F68-(20%*F68)</f>
        <v>800</v>
      </c>
      <c r="F68" s="87">
        <v>1000</v>
      </c>
      <c r="G68" s="86" t="s">
        <v>18</v>
      </c>
      <c r="H68" s="89"/>
      <c r="I68" s="89"/>
      <c r="J68" s="90"/>
      <c r="L68" s="114"/>
      <c r="M68" s="114"/>
      <c r="N68" s="114"/>
      <c r="O68" s="114"/>
      <c r="P68" s="114"/>
      <c r="Q68" s="114"/>
    </row>
    <row r="69" spans="1:17" s="4" customFormat="1" ht="75.75" customHeight="1">
      <c r="A69" s="85" t="s">
        <v>114</v>
      </c>
      <c r="B69" s="115">
        <v>322</v>
      </c>
      <c r="C69" s="86" t="s">
        <v>113</v>
      </c>
      <c r="D69" s="78"/>
      <c r="E69" s="87">
        <f t="shared" si="0"/>
        <v>19200</v>
      </c>
      <c r="F69" s="87">
        <v>24000</v>
      </c>
      <c r="G69" s="86" t="s">
        <v>18</v>
      </c>
      <c r="H69" s="89"/>
      <c r="I69" s="89"/>
      <c r="J69" s="90"/>
      <c r="K69" s="5"/>
      <c r="L69" s="114"/>
      <c r="M69" s="114"/>
      <c r="N69" s="114"/>
      <c r="O69" s="114"/>
      <c r="P69" s="114"/>
      <c r="Q69" s="114"/>
    </row>
    <row r="70" spans="1:17" s="4" customFormat="1" ht="75.75" customHeight="1">
      <c r="A70" s="85" t="s">
        <v>116</v>
      </c>
      <c r="B70" s="115">
        <v>322</v>
      </c>
      <c r="C70" s="86" t="s">
        <v>286</v>
      </c>
      <c r="D70" s="78"/>
      <c r="E70" s="87">
        <f t="shared" si="0"/>
        <v>2400</v>
      </c>
      <c r="F70" s="87">
        <v>3000</v>
      </c>
      <c r="G70" s="86" t="s">
        <v>18</v>
      </c>
      <c r="H70" s="89"/>
      <c r="I70" s="89"/>
      <c r="J70" s="90"/>
      <c r="L70" s="114"/>
      <c r="M70" s="114"/>
      <c r="N70" s="114"/>
      <c r="O70" s="114"/>
      <c r="P70" s="114"/>
      <c r="Q70" s="114"/>
    </row>
    <row r="71" spans="1:17" s="4" customFormat="1" ht="75.75" customHeight="1">
      <c r="A71" s="85" t="s">
        <v>118</v>
      </c>
      <c r="B71" s="115">
        <v>322</v>
      </c>
      <c r="C71" s="86" t="s">
        <v>308</v>
      </c>
      <c r="D71" s="78"/>
      <c r="E71" s="87">
        <f t="shared" si="0"/>
        <v>12000</v>
      </c>
      <c r="F71" s="87">
        <v>15000</v>
      </c>
      <c r="G71" s="86" t="s">
        <v>18</v>
      </c>
      <c r="H71" s="89"/>
      <c r="I71" s="89"/>
      <c r="J71" s="90"/>
      <c r="K71" s="118"/>
      <c r="L71" s="114"/>
      <c r="M71" s="114"/>
      <c r="N71" s="114"/>
      <c r="O71" s="114"/>
      <c r="P71" s="114"/>
      <c r="Q71" s="114"/>
    </row>
    <row r="72" spans="1:17" s="4" customFormat="1" ht="75.75" customHeight="1">
      <c r="A72" s="85" t="s">
        <v>120</v>
      </c>
      <c r="B72" s="115">
        <v>322</v>
      </c>
      <c r="C72" s="86" t="s">
        <v>273</v>
      </c>
      <c r="D72" s="78"/>
      <c r="E72" s="87">
        <f t="shared" ref="E72" si="7">+F72-(20%*F72)</f>
        <v>19200</v>
      </c>
      <c r="F72" s="87">
        <v>24000</v>
      </c>
      <c r="G72" s="86" t="s">
        <v>18</v>
      </c>
      <c r="H72" s="89"/>
      <c r="I72" s="89"/>
      <c r="J72" s="90"/>
      <c r="L72" s="114"/>
      <c r="M72" s="114"/>
      <c r="N72" s="114"/>
      <c r="O72" s="114"/>
      <c r="P72" s="114"/>
      <c r="Q72" s="114"/>
    </row>
    <row r="73" spans="1:17" s="4" customFormat="1" ht="75.75" customHeight="1">
      <c r="A73" s="85" t="s">
        <v>122</v>
      </c>
      <c r="B73" s="115">
        <v>322</v>
      </c>
      <c r="C73" s="86" t="s">
        <v>272</v>
      </c>
      <c r="D73" s="78"/>
      <c r="E73" s="87">
        <f>+F73-(20%*F73)</f>
        <v>16000</v>
      </c>
      <c r="F73" s="87">
        <v>20000</v>
      </c>
      <c r="G73" s="86" t="s">
        <v>18</v>
      </c>
      <c r="H73" s="89"/>
      <c r="I73" s="89"/>
      <c r="J73" s="90"/>
      <c r="L73" s="114"/>
      <c r="M73" s="114"/>
      <c r="N73" s="114"/>
      <c r="O73" s="114"/>
      <c r="P73" s="114"/>
      <c r="Q73" s="114"/>
    </row>
    <row r="74" spans="1:17" s="4" customFormat="1" ht="75.75" customHeight="1">
      <c r="A74" s="85" t="s">
        <v>125</v>
      </c>
      <c r="B74" s="115">
        <v>322</v>
      </c>
      <c r="C74" s="86" t="s">
        <v>287</v>
      </c>
      <c r="D74" s="78"/>
      <c r="E74" s="87">
        <f>+F74-(20%*F74)</f>
        <v>8000</v>
      </c>
      <c r="F74" s="87">
        <v>10000</v>
      </c>
      <c r="G74" s="86" t="s">
        <v>18</v>
      </c>
      <c r="H74" s="89"/>
      <c r="I74" s="89"/>
      <c r="J74" s="90"/>
      <c r="L74" s="114"/>
      <c r="M74" s="114"/>
      <c r="N74" s="114"/>
      <c r="O74" s="114"/>
      <c r="P74" s="114"/>
      <c r="Q74" s="114"/>
    </row>
    <row r="75" spans="1:17" s="4" customFormat="1" ht="75.75" customHeight="1">
      <c r="A75" s="85" t="s">
        <v>127</v>
      </c>
      <c r="B75" s="115">
        <v>322</v>
      </c>
      <c r="C75" s="86" t="s">
        <v>119</v>
      </c>
      <c r="D75" s="78"/>
      <c r="E75" s="87">
        <f t="shared" si="0"/>
        <v>8000</v>
      </c>
      <c r="F75" s="87">
        <v>10000</v>
      </c>
      <c r="G75" s="86" t="s">
        <v>18</v>
      </c>
      <c r="H75" s="89"/>
      <c r="I75" s="89"/>
      <c r="J75" s="90"/>
      <c r="L75" s="114"/>
      <c r="M75" s="114"/>
      <c r="N75" s="114"/>
      <c r="O75" s="114"/>
      <c r="P75" s="114"/>
      <c r="Q75" s="114"/>
    </row>
    <row r="76" spans="1:17" s="4" customFormat="1" ht="75.75" customHeight="1">
      <c r="A76" s="85" t="s">
        <v>129</v>
      </c>
      <c r="B76" s="115">
        <v>322</v>
      </c>
      <c r="C76" s="86" t="s">
        <v>121</v>
      </c>
      <c r="D76" s="78"/>
      <c r="E76" s="87">
        <f t="shared" ref="E76" si="8">+F76-(20%*F76)</f>
        <v>36400</v>
      </c>
      <c r="F76" s="87">
        <f>60*200+600+2000+500+4000+5838+20562</f>
        <v>45500</v>
      </c>
      <c r="G76" s="86" t="s">
        <v>18</v>
      </c>
      <c r="H76" s="89"/>
      <c r="I76" s="89"/>
      <c r="J76" s="90"/>
      <c r="K76" s="271"/>
      <c r="L76" s="272"/>
      <c r="M76" s="114"/>
      <c r="N76" s="114"/>
      <c r="O76" s="114"/>
      <c r="P76" s="114"/>
      <c r="Q76" s="114"/>
    </row>
    <row r="77" spans="1:17" s="4" customFormat="1" ht="72" customHeight="1">
      <c r="A77" s="85" t="s">
        <v>131</v>
      </c>
      <c r="B77" s="115">
        <v>322</v>
      </c>
      <c r="C77" s="86" t="s">
        <v>124</v>
      </c>
      <c r="D77" s="78"/>
      <c r="E77" s="87">
        <f t="shared" si="0"/>
        <v>12000</v>
      </c>
      <c r="F77" s="87">
        <v>15000</v>
      </c>
      <c r="G77" s="86" t="s">
        <v>18</v>
      </c>
      <c r="H77" s="89"/>
      <c r="I77" s="89"/>
      <c r="J77" s="90"/>
      <c r="L77" s="114"/>
      <c r="M77" s="114"/>
      <c r="N77" s="114"/>
      <c r="O77" s="114"/>
      <c r="P77" s="114"/>
      <c r="Q77" s="114"/>
    </row>
    <row r="78" spans="1:17" s="4" customFormat="1" ht="72" customHeight="1">
      <c r="A78" s="85" t="s">
        <v>133</v>
      </c>
      <c r="B78" s="115">
        <v>322</v>
      </c>
      <c r="C78" s="86" t="s">
        <v>126</v>
      </c>
      <c r="D78" s="78"/>
      <c r="E78" s="87">
        <f t="shared" si="0"/>
        <v>4000</v>
      </c>
      <c r="F78" s="87">
        <v>5000</v>
      </c>
      <c r="G78" s="86" t="s">
        <v>18</v>
      </c>
      <c r="H78" s="89"/>
      <c r="I78" s="89"/>
      <c r="J78" s="90"/>
      <c r="L78" s="114"/>
      <c r="M78" s="114"/>
      <c r="N78" s="114"/>
      <c r="O78" s="114"/>
      <c r="P78" s="114"/>
      <c r="Q78" s="114"/>
    </row>
    <row r="79" spans="1:17" s="4" customFormat="1" ht="42" customHeight="1">
      <c r="A79" s="85" t="s">
        <v>135</v>
      </c>
      <c r="B79" s="115">
        <v>323</v>
      </c>
      <c r="C79" s="86" t="s">
        <v>128</v>
      </c>
      <c r="D79" s="78"/>
      <c r="E79" s="87">
        <f t="shared" si="0"/>
        <v>40000</v>
      </c>
      <c r="F79" s="87">
        <v>50000</v>
      </c>
      <c r="G79" s="86" t="s">
        <v>18</v>
      </c>
      <c r="H79" s="89"/>
      <c r="I79" s="89"/>
      <c r="J79" s="90"/>
      <c r="L79" s="114"/>
      <c r="M79" s="114"/>
      <c r="N79" s="114"/>
      <c r="O79" s="114"/>
      <c r="P79" s="114"/>
      <c r="Q79" s="114"/>
    </row>
    <row r="80" spans="1:17" s="4" customFormat="1" ht="54.75" customHeight="1">
      <c r="A80" s="85" t="s">
        <v>138</v>
      </c>
      <c r="B80" s="115">
        <v>323</v>
      </c>
      <c r="C80" s="86" t="s">
        <v>130</v>
      </c>
      <c r="D80" s="78"/>
      <c r="E80" s="87">
        <f t="shared" si="0"/>
        <v>2720</v>
      </c>
      <c r="F80" s="87">
        <v>3400</v>
      </c>
      <c r="G80" s="86" t="s">
        <v>18</v>
      </c>
      <c r="H80" s="89"/>
      <c r="I80" s="89"/>
      <c r="J80" s="90"/>
      <c r="L80" s="114"/>
      <c r="M80" s="114"/>
      <c r="N80" s="114"/>
      <c r="O80" s="114"/>
      <c r="P80" s="114"/>
      <c r="Q80" s="114"/>
    </row>
    <row r="81" spans="1:17" s="4" customFormat="1" ht="55.5" customHeight="1">
      <c r="A81" s="85" t="s">
        <v>140</v>
      </c>
      <c r="B81" s="115">
        <v>323</v>
      </c>
      <c r="C81" s="86" t="s">
        <v>132</v>
      </c>
      <c r="D81" s="78"/>
      <c r="E81" s="87">
        <f t="shared" si="0"/>
        <v>4000</v>
      </c>
      <c r="F81" s="87">
        <v>5000</v>
      </c>
      <c r="G81" s="86" t="s">
        <v>18</v>
      </c>
      <c r="H81" s="89"/>
      <c r="I81" s="89"/>
      <c r="J81" s="90"/>
      <c r="L81" s="114"/>
      <c r="M81" s="114"/>
      <c r="N81" s="114"/>
      <c r="O81" s="114"/>
      <c r="P81" s="114"/>
      <c r="Q81" s="114"/>
    </row>
    <row r="82" spans="1:17" s="4" customFormat="1" ht="57.75" customHeight="1">
      <c r="A82" s="85" t="s">
        <v>142</v>
      </c>
      <c r="B82" s="115">
        <v>323</v>
      </c>
      <c r="C82" s="86" t="s">
        <v>134</v>
      </c>
      <c r="D82" s="78"/>
      <c r="E82" s="87">
        <f t="shared" si="0"/>
        <v>2240</v>
      </c>
      <c r="F82" s="87">
        <v>2800</v>
      </c>
      <c r="G82" s="86" t="s">
        <v>18</v>
      </c>
      <c r="H82" s="89"/>
      <c r="I82" s="89"/>
      <c r="J82" s="90"/>
      <c r="L82" s="114"/>
      <c r="M82" s="114"/>
      <c r="N82" s="114"/>
      <c r="O82" s="114"/>
      <c r="P82" s="114"/>
      <c r="Q82" s="114"/>
    </row>
    <row r="83" spans="1:17" s="4" customFormat="1" ht="103.5" customHeight="1">
      <c r="A83" s="85" t="s">
        <v>145</v>
      </c>
      <c r="B83" s="115">
        <v>323</v>
      </c>
      <c r="C83" s="86" t="s">
        <v>313</v>
      </c>
      <c r="D83" s="78"/>
      <c r="E83" s="87">
        <f t="shared" si="0"/>
        <v>18188.8</v>
      </c>
      <c r="F83" s="87">
        <f>55000+27736-60000</f>
        <v>22736</v>
      </c>
      <c r="G83" s="86" t="s">
        <v>18</v>
      </c>
      <c r="H83" s="89"/>
      <c r="I83" s="89"/>
      <c r="J83" s="90"/>
      <c r="L83" s="114"/>
      <c r="M83" s="114"/>
      <c r="N83" s="114"/>
      <c r="O83" s="114"/>
      <c r="P83" s="114"/>
      <c r="Q83" s="114"/>
    </row>
    <row r="84" spans="1:17" s="4" customFormat="1" ht="103.5" customHeight="1">
      <c r="A84" s="85" t="s">
        <v>147</v>
      </c>
      <c r="B84" s="115">
        <v>323</v>
      </c>
      <c r="C84" s="86" t="s">
        <v>314</v>
      </c>
      <c r="D84" s="78"/>
      <c r="E84" s="87">
        <f t="shared" ref="E84:E85" si="9">+F84-(20%*F84)</f>
        <v>16000</v>
      </c>
      <c r="F84" s="87">
        <v>20000</v>
      </c>
      <c r="G84" s="86" t="s">
        <v>18</v>
      </c>
      <c r="H84" s="89"/>
      <c r="I84" s="89"/>
      <c r="J84" s="90"/>
      <c r="L84" s="114"/>
      <c r="M84" s="114"/>
      <c r="N84" s="114"/>
      <c r="O84" s="114"/>
      <c r="P84" s="114"/>
      <c r="Q84" s="114"/>
    </row>
    <row r="85" spans="1:17" s="4" customFormat="1" ht="103.5" customHeight="1">
      <c r="A85" s="85" t="s">
        <v>150</v>
      </c>
      <c r="B85" s="115">
        <v>323</v>
      </c>
      <c r="C85" s="86" t="s">
        <v>316</v>
      </c>
      <c r="D85" s="78"/>
      <c r="E85" s="87">
        <f t="shared" si="9"/>
        <v>16000</v>
      </c>
      <c r="F85" s="87">
        <v>20000</v>
      </c>
      <c r="G85" s="86" t="s">
        <v>18</v>
      </c>
      <c r="H85" s="89"/>
      <c r="I85" s="89"/>
      <c r="J85" s="90"/>
      <c r="L85" s="114"/>
      <c r="M85" s="114"/>
      <c r="N85" s="114"/>
      <c r="O85" s="114"/>
      <c r="P85" s="114"/>
      <c r="Q85" s="114"/>
    </row>
    <row r="86" spans="1:17" s="4" customFormat="1" ht="103.5" customHeight="1">
      <c r="A86" s="85" t="s">
        <v>152</v>
      </c>
      <c r="B86" s="115">
        <v>323</v>
      </c>
      <c r="C86" s="86" t="s">
        <v>315</v>
      </c>
      <c r="D86" s="78"/>
      <c r="E86" s="87">
        <f t="shared" ref="E86:E87" si="10">+F86-(20%*F86)</f>
        <v>16000</v>
      </c>
      <c r="F86" s="87">
        <v>20000</v>
      </c>
      <c r="G86" s="86" t="s">
        <v>18</v>
      </c>
      <c r="H86" s="89"/>
      <c r="I86" s="89"/>
      <c r="J86" s="90"/>
      <c r="L86" s="114"/>
      <c r="M86" s="114"/>
      <c r="N86" s="114"/>
      <c r="O86" s="114"/>
      <c r="P86" s="114"/>
      <c r="Q86" s="114"/>
    </row>
    <row r="87" spans="1:17" s="4" customFormat="1" ht="103.5" customHeight="1">
      <c r="A87" s="85" t="s">
        <v>154</v>
      </c>
      <c r="B87" s="115">
        <v>323</v>
      </c>
      <c r="C87" s="86" t="s">
        <v>139</v>
      </c>
      <c r="D87" s="78"/>
      <c r="E87" s="87">
        <f t="shared" si="10"/>
        <v>16000</v>
      </c>
      <c r="F87" s="87">
        <v>20000</v>
      </c>
      <c r="G87" s="86" t="s">
        <v>18</v>
      </c>
      <c r="H87" s="89"/>
      <c r="I87" s="89"/>
      <c r="J87" s="90"/>
      <c r="L87" s="114"/>
      <c r="M87" s="114"/>
      <c r="N87" s="114"/>
      <c r="O87" s="114"/>
      <c r="P87" s="114"/>
      <c r="Q87" s="114"/>
    </row>
    <row r="88" spans="1:17" s="4" customFormat="1" ht="103.5" customHeight="1">
      <c r="A88" s="85" t="s">
        <v>156</v>
      </c>
      <c r="B88" s="115">
        <v>323</v>
      </c>
      <c r="C88" s="86" t="s">
        <v>317</v>
      </c>
      <c r="D88" s="78"/>
      <c r="E88" s="87">
        <f t="shared" si="0"/>
        <v>16000</v>
      </c>
      <c r="F88" s="87">
        <v>20000</v>
      </c>
      <c r="G88" s="86" t="s">
        <v>18</v>
      </c>
      <c r="H88" s="89"/>
      <c r="I88" s="89"/>
      <c r="J88" s="90"/>
      <c r="L88" s="114"/>
      <c r="M88" s="114"/>
      <c r="N88" s="114"/>
      <c r="O88" s="114"/>
      <c r="P88" s="114"/>
      <c r="Q88" s="114"/>
    </row>
    <row r="89" spans="1:17" s="120" customFormat="1" ht="103.5" customHeight="1">
      <c r="A89" s="92" t="s">
        <v>158</v>
      </c>
      <c r="B89" s="119">
        <v>323</v>
      </c>
      <c r="C89" s="93" t="s">
        <v>274</v>
      </c>
      <c r="D89" s="82"/>
      <c r="E89" s="94">
        <f t="shared" ref="E89" si="11">+F89-(20%*F89)</f>
        <v>60000</v>
      </c>
      <c r="F89" s="94">
        <v>75000</v>
      </c>
      <c r="G89" s="93" t="s">
        <v>18</v>
      </c>
      <c r="H89" s="95"/>
      <c r="I89" s="95"/>
      <c r="J89" s="96"/>
      <c r="L89" s="121"/>
      <c r="M89" s="121"/>
      <c r="N89" s="121"/>
      <c r="O89" s="121"/>
      <c r="P89" s="121"/>
      <c r="Q89" s="121"/>
    </row>
    <row r="90" spans="1:17" s="4" customFormat="1" ht="87" customHeight="1">
      <c r="A90" s="85" t="s">
        <v>160</v>
      </c>
      <c r="B90" s="115">
        <v>323</v>
      </c>
      <c r="C90" s="86" t="s">
        <v>144</v>
      </c>
      <c r="D90" s="78"/>
      <c r="E90" s="87">
        <f t="shared" si="0"/>
        <v>19200</v>
      </c>
      <c r="F90" s="87">
        <v>24000</v>
      </c>
      <c r="G90" s="86" t="s">
        <v>18</v>
      </c>
      <c r="H90" s="89"/>
      <c r="I90" s="89"/>
      <c r="J90" s="90"/>
      <c r="L90" s="114"/>
      <c r="M90" s="114"/>
      <c r="N90" s="114"/>
      <c r="O90" s="114"/>
      <c r="P90" s="114"/>
      <c r="Q90" s="114"/>
    </row>
    <row r="91" spans="1:17" s="4" customFormat="1" ht="87" customHeight="1">
      <c r="A91" s="85" t="s">
        <v>163</v>
      </c>
      <c r="B91" s="115">
        <v>323</v>
      </c>
      <c r="C91" s="86" t="s">
        <v>146</v>
      </c>
      <c r="D91" s="78"/>
      <c r="E91" s="87">
        <f t="shared" si="0"/>
        <v>3200</v>
      </c>
      <c r="F91" s="87">
        <v>4000</v>
      </c>
      <c r="G91" s="86" t="s">
        <v>18</v>
      </c>
      <c r="H91" s="89"/>
      <c r="I91" s="89"/>
      <c r="J91" s="90"/>
      <c r="L91" s="114"/>
      <c r="M91" s="114"/>
      <c r="N91" s="114"/>
      <c r="O91" s="114"/>
      <c r="P91" s="114"/>
      <c r="Q91" s="114"/>
    </row>
    <row r="92" spans="1:17" s="4" customFormat="1" ht="87" customHeight="1">
      <c r="A92" s="85" t="s">
        <v>165</v>
      </c>
      <c r="B92" s="115">
        <v>323</v>
      </c>
      <c r="C92" s="86" t="s">
        <v>309</v>
      </c>
      <c r="D92" s="78"/>
      <c r="E92" s="87">
        <f t="shared" ref="E92" si="12">+F92-(20%*F92)</f>
        <v>8000</v>
      </c>
      <c r="F92" s="87">
        <v>10000</v>
      </c>
      <c r="G92" s="86" t="s">
        <v>18</v>
      </c>
      <c r="H92" s="89"/>
      <c r="I92" s="89"/>
      <c r="J92" s="90"/>
      <c r="L92" s="114"/>
      <c r="M92" s="114"/>
      <c r="N92" s="114"/>
      <c r="O92" s="114"/>
      <c r="P92" s="114"/>
      <c r="Q92" s="114"/>
    </row>
    <row r="93" spans="1:17" s="4" customFormat="1" ht="82.5" customHeight="1">
      <c r="A93" s="85" t="s">
        <v>168</v>
      </c>
      <c r="B93" s="115">
        <v>323</v>
      </c>
      <c r="C93" s="86" t="s">
        <v>149</v>
      </c>
      <c r="D93" s="78"/>
      <c r="E93" s="87">
        <f t="shared" si="0"/>
        <v>17600</v>
      </c>
      <c r="F93" s="87">
        <v>22000</v>
      </c>
      <c r="G93" s="86" t="s">
        <v>18</v>
      </c>
      <c r="H93" s="89"/>
      <c r="I93" s="89"/>
      <c r="J93" s="90"/>
      <c r="L93" s="114"/>
      <c r="M93" s="114"/>
      <c r="N93" s="114"/>
      <c r="O93" s="114"/>
      <c r="P93" s="114"/>
      <c r="Q93" s="114"/>
    </row>
    <row r="94" spans="1:17" s="4" customFormat="1" ht="58.5" customHeight="1">
      <c r="A94" s="85" t="s">
        <v>170</v>
      </c>
      <c r="B94" s="115">
        <v>323</v>
      </c>
      <c r="C94" s="86" t="s">
        <v>151</v>
      </c>
      <c r="D94" s="78"/>
      <c r="E94" s="87">
        <f t="shared" si="0"/>
        <v>16000</v>
      </c>
      <c r="F94" s="87">
        <v>20000</v>
      </c>
      <c r="G94" s="86" t="s">
        <v>18</v>
      </c>
      <c r="H94" s="89"/>
      <c r="I94" s="89"/>
      <c r="J94" s="90"/>
      <c r="L94" s="114"/>
      <c r="M94" s="114"/>
      <c r="N94" s="114"/>
      <c r="O94" s="114"/>
      <c r="P94" s="114"/>
      <c r="Q94" s="114"/>
    </row>
    <row r="95" spans="1:17" s="4" customFormat="1" ht="58.5" customHeight="1">
      <c r="A95" s="85" t="s">
        <v>172</v>
      </c>
      <c r="B95" s="115">
        <v>323</v>
      </c>
      <c r="C95" s="86" t="s">
        <v>275</v>
      </c>
      <c r="D95" s="78"/>
      <c r="E95" s="87">
        <f t="shared" ref="E95:E96" si="13">+F95-(20%*F95)</f>
        <v>9600</v>
      </c>
      <c r="F95" s="87">
        <v>12000</v>
      </c>
      <c r="G95" s="86" t="s">
        <v>18</v>
      </c>
      <c r="H95" s="89"/>
      <c r="I95" s="89"/>
      <c r="J95" s="90"/>
      <c r="L95" s="114"/>
      <c r="M95" s="114"/>
      <c r="N95" s="114"/>
      <c r="O95" s="114"/>
      <c r="P95" s="114"/>
      <c r="Q95" s="114"/>
    </row>
    <row r="96" spans="1:17" s="4" customFormat="1" ht="35.25" customHeight="1">
      <c r="A96" s="85" t="s">
        <v>175</v>
      </c>
      <c r="B96" s="115">
        <v>323</v>
      </c>
      <c r="C96" s="86" t="s">
        <v>263</v>
      </c>
      <c r="D96" s="78"/>
      <c r="E96" s="87">
        <f t="shared" si="13"/>
        <v>4800</v>
      </c>
      <c r="F96" s="87">
        <v>6000</v>
      </c>
      <c r="G96" s="86" t="s">
        <v>18</v>
      </c>
      <c r="H96" s="89"/>
      <c r="I96" s="89"/>
      <c r="J96" s="90"/>
      <c r="L96" s="114"/>
      <c r="M96" s="114"/>
      <c r="N96" s="114"/>
      <c r="O96" s="114"/>
      <c r="P96" s="114"/>
      <c r="Q96" s="114"/>
    </row>
    <row r="97" spans="1:17" s="4" customFormat="1" ht="49.5" customHeight="1">
      <c r="A97" s="85" t="s">
        <v>177</v>
      </c>
      <c r="B97" s="115">
        <v>323</v>
      </c>
      <c r="C97" s="86" t="s">
        <v>155</v>
      </c>
      <c r="D97" s="78"/>
      <c r="E97" s="87">
        <f>+F97-(11.50442478%*F97)</f>
        <v>8849.5575219999992</v>
      </c>
      <c r="F97" s="87">
        <v>10000</v>
      </c>
      <c r="G97" s="86" t="s">
        <v>18</v>
      </c>
      <c r="H97" s="89"/>
      <c r="I97" s="89"/>
      <c r="J97" s="90"/>
      <c r="L97" s="114"/>
      <c r="M97" s="114"/>
      <c r="N97" s="114"/>
      <c r="O97" s="114"/>
      <c r="P97" s="114"/>
      <c r="Q97" s="114"/>
    </row>
    <row r="98" spans="1:17" s="4" customFormat="1" ht="35.25" customHeight="1">
      <c r="A98" s="85" t="s">
        <v>179</v>
      </c>
      <c r="B98" s="115">
        <v>323</v>
      </c>
      <c r="C98" s="86" t="s">
        <v>157</v>
      </c>
      <c r="D98" s="78"/>
      <c r="E98" s="87">
        <f t="shared" si="0"/>
        <v>4000</v>
      </c>
      <c r="F98" s="87">
        <v>5000</v>
      </c>
      <c r="G98" s="86" t="s">
        <v>18</v>
      </c>
      <c r="H98" s="89"/>
      <c r="I98" s="89"/>
      <c r="J98" s="90"/>
      <c r="L98" s="114"/>
      <c r="M98" s="114"/>
      <c r="N98" s="114"/>
      <c r="O98" s="114"/>
      <c r="P98" s="114"/>
      <c r="Q98" s="114"/>
    </row>
    <row r="99" spans="1:17" s="4" customFormat="1" ht="40.5" customHeight="1">
      <c r="A99" s="85" t="s">
        <v>182</v>
      </c>
      <c r="B99" s="115">
        <v>323</v>
      </c>
      <c r="C99" s="86" t="s">
        <v>159</v>
      </c>
      <c r="D99" s="78"/>
      <c r="E99" s="87">
        <f>+F99-(11.50442478%*F99)</f>
        <v>128185.84070617</v>
      </c>
      <c r="F99" s="87">
        <f>140000+4850</f>
        <v>144850</v>
      </c>
      <c r="G99" s="86" t="s">
        <v>98</v>
      </c>
      <c r="H99" s="86"/>
      <c r="I99" s="86"/>
      <c r="J99" s="88"/>
      <c r="L99" s="114"/>
      <c r="M99" s="114"/>
      <c r="N99" s="114"/>
      <c r="O99" s="114"/>
      <c r="P99" s="114"/>
      <c r="Q99" s="114"/>
    </row>
    <row r="100" spans="1:17" s="4" customFormat="1" ht="41.25" customHeight="1">
      <c r="A100" s="85" t="s">
        <v>184</v>
      </c>
      <c r="B100" s="115">
        <v>323</v>
      </c>
      <c r="C100" s="86" t="s">
        <v>164</v>
      </c>
      <c r="D100" s="78"/>
      <c r="E100" s="87">
        <f>+F100-(20%*F100)</f>
        <v>18520</v>
      </c>
      <c r="F100" s="87">
        <v>23150</v>
      </c>
      <c r="G100" s="86" t="s">
        <v>98</v>
      </c>
      <c r="H100" s="89"/>
      <c r="I100" s="89"/>
      <c r="J100" s="90"/>
      <c r="L100" s="114"/>
      <c r="M100" s="114"/>
      <c r="N100" s="114"/>
      <c r="O100" s="114"/>
      <c r="P100" s="114"/>
      <c r="Q100" s="114"/>
    </row>
    <row r="101" spans="1:17" s="4" customFormat="1" ht="41.25" customHeight="1">
      <c r="A101" s="85" t="s">
        <v>186</v>
      </c>
      <c r="B101" s="115">
        <v>323</v>
      </c>
      <c r="C101" s="86" t="s">
        <v>167</v>
      </c>
      <c r="D101" s="78"/>
      <c r="E101" s="87">
        <f>+F101-(20%*F101)</f>
        <v>7000</v>
      </c>
      <c r="F101" s="87">
        <v>8750</v>
      </c>
      <c r="G101" s="86" t="s">
        <v>18</v>
      </c>
      <c r="H101" s="89"/>
      <c r="I101" s="89"/>
      <c r="J101" s="90"/>
      <c r="L101" s="114"/>
      <c r="M101" s="114"/>
      <c r="N101" s="114"/>
      <c r="O101" s="114"/>
      <c r="P101" s="114"/>
      <c r="Q101" s="114"/>
    </row>
    <row r="102" spans="1:17" s="4" customFormat="1" ht="37.5" customHeight="1">
      <c r="A102" s="85" t="s">
        <v>188</v>
      </c>
      <c r="B102" s="115">
        <v>323</v>
      </c>
      <c r="C102" s="86" t="s">
        <v>169</v>
      </c>
      <c r="D102" s="78"/>
      <c r="E102" s="87">
        <f>+F102-(20%*F102)</f>
        <v>2000</v>
      </c>
      <c r="F102" s="87">
        <f>3700-1200</f>
        <v>2500</v>
      </c>
      <c r="G102" s="86" t="s">
        <v>18</v>
      </c>
      <c r="H102" s="89"/>
      <c r="I102" s="89"/>
      <c r="J102" s="90"/>
      <c r="L102" s="114"/>
      <c r="M102" s="114"/>
      <c r="N102" s="114"/>
      <c r="O102" s="114"/>
      <c r="P102" s="114"/>
      <c r="Q102" s="114"/>
    </row>
    <row r="103" spans="1:17" s="4" customFormat="1" ht="51" customHeight="1">
      <c r="A103" s="85" t="s">
        <v>190</v>
      </c>
      <c r="B103" s="115">
        <v>323</v>
      </c>
      <c r="C103" s="86" t="s">
        <v>162</v>
      </c>
      <c r="D103" s="78"/>
      <c r="E103" s="87">
        <f t="shared" ref="E103" si="14">+F103-(20%*F103)</f>
        <v>6400</v>
      </c>
      <c r="F103" s="87">
        <v>8000</v>
      </c>
      <c r="G103" s="86" t="s">
        <v>98</v>
      </c>
      <c r="H103" s="86"/>
      <c r="I103" s="86"/>
      <c r="J103" s="88"/>
      <c r="L103" s="114"/>
      <c r="M103" s="114"/>
      <c r="N103" s="114"/>
      <c r="O103" s="114"/>
      <c r="P103" s="114"/>
      <c r="Q103" s="114"/>
    </row>
    <row r="104" spans="1:17" s="4" customFormat="1" ht="37.5" customHeight="1">
      <c r="A104" s="85" t="s">
        <v>192</v>
      </c>
      <c r="B104" s="115">
        <v>323</v>
      </c>
      <c r="C104" s="86" t="s">
        <v>310</v>
      </c>
      <c r="D104" s="78"/>
      <c r="E104" s="87">
        <f t="shared" ref="E104" si="15">+F104-(20%*F104)</f>
        <v>1600</v>
      </c>
      <c r="F104" s="87">
        <v>2000</v>
      </c>
      <c r="G104" s="86" t="s">
        <v>18</v>
      </c>
      <c r="H104" s="89"/>
      <c r="I104" s="89"/>
      <c r="J104" s="90"/>
      <c r="L104" s="114"/>
      <c r="M104" s="114"/>
      <c r="N104" s="114"/>
      <c r="O104" s="114"/>
      <c r="P104" s="114"/>
      <c r="Q104" s="114"/>
    </row>
    <row r="105" spans="1:17" s="4" customFormat="1" ht="58.5" customHeight="1">
      <c r="A105" s="85" t="s">
        <v>194</v>
      </c>
      <c r="B105" s="115">
        <v>323</v>
      </c>
      <c r="C105" s="86" t="s">
        <v>171</v>
      </c>
      <c r="D105" s="78"/>
      <c r="E105" s="87">
        <f t="shared" ref="E105:E127" si="16">+F105-(20%*F105)</f>
        <v>13600</v>
      </c>
      <c r="F105" s="87">
        <v>17000</v>
      </c>
      <c r="G105" s="86" t="s">
        <v>18</v>
      </c>
      <c r="H105" s="89"/>
      <c r="I105" s="89"/>
      <c r="J105" s="90"/>
      <c r="L105" s="114"/>
      <c r="M105" s="114"/>
      <c r="N105" s="114"/>
      <c r="O105" s="114"/>
      <c r="P105" s="114"/>
      <c r="Q105" s="114"/>
    </row>
    <row r="106" spans="1:17" s="4" customFormat="1" ht="58.5" customHeight="1">
      <c r="A106" s="85" t="s">
        <v>196</v>
      </c>
      <c r="B106" s="115">
        <v>323</v>
      </c>
      <c r="C106" s="86" t="s">
        <v>311</v>
      </c>
      <c r="D106" s="78"/>
      <c r="E106" s="87">
        <f t="shared" si="16"/>
        <v>1600</v>
      </c>
      <c r="F106" s="87">
        <v>2000</v>
      </c>
      <c r="G106" s="86" t="s">
        <v>18</v>
      </c>
      <c r="H106" s="89"/>
      <c r="I106" s="89"/>
      <c r="J106" s="90"/>
      <c r="L106" s="114"/>
      <c r="M106" s="114"/>
      <c r="N106" s="114"/>
      <c r="O106" s="114"/>
      <c r="P106" s="114"/>
      <c r="Q106" s="114"/>
    </row>
    <row r="107" spans="1:17" s="4" customFormat="1" ht="58.5" customHeight="1">
      <c r="A107" s="85" t="s">
        <v>201</v>
      </c>
      <c r="B107" s="115">
        <v>323</v>
      </c>
      <c r="C107" s="86" t="s">
        <v>312</v>
      </c>
      <c r="D107" s="78"/>
      <c r="E107" s="87">
        <f t="shared" ref="E107" si="17">+F107-(20%*F107)</f>
        <v>2400</v>
      </c>
      <c r="F107" s="87">
        <v>3000</v>
      </c>
      <c r="G107" s="86" t="s">
        <v>18</v>
      </c>
      <c r="H107" s="89"/>
      <c r="I107" s="89"/>
      <c r="J107" s="90"/>
      <c r="L107" s="114"/>
      <c r="M107" s="114"/>
      <c r="N107" s="114"/>
      <c r="O107" s="114"/>
      <c r="P107" s="114"/>
      <c r="Q107" s="114"/>
    </row>
    <row r="108" spans="1:17" s="4" customFormat="1" ht="35.25" customHeight="1">
      <c r="A108" s="85" t="s">
        <v>203</v>
      </c>
      <c r="B108" s="115">
        <v>323</v>
      </c>
      <c r="C108" s="86" t="s">
        <v>176</v>
      </c>
      <c r="D108" s="78"/>
      <c r="E108" s="87">
        <f t="shared" si="16"/>
        <v>11000</v>
      </c>
      <c r="F108" s="87">
        <v>13750</v>
      </c>
      <c r="G108" s="86" t="s">
        <v>18</v>
      </c>
      <c r="H108" s="89"/>
      <c r="I108" s="89"/>
      <c r="J108" s="90"/>
      <c r="L108" s="114"/>
      <c r="M108" s="114"/>
      <c r="N108" s="114"/>
      <c r="O108" s="114"/>
      <c r="P108" s="114"/>
      <c r="Q108" s="114"/>
    </row>
    <row r="109" spans="1:17" s="4" customFormat="1" ht="66.75" customHeight="1">
      <c r="A109" s="85" t="s">
        <v>205</v>
      </c>
      <c r="B109" s="115">
        <v>323</v>
      </c>
      <c r="C109" s="86" t="s">
        <v>178</v>
      </c>
      <c r="D109" s="78"/>
      <c r="E109" s="87">
        <f t="shared" si="16"/>
        <v>1600</v>
      </c>
      <c r="F109" s="87">
        <v>2000</v>
      </c>
      <c r="G109" s="86" t="s">
        <v>18</v>
      </c>
      <c r="H109" s="89"/>
      <c r="I109" s="89"/>
      <c r="J109" s="90"/>
      <c r="L109" s="114"/>
      <c r="M109" s="114"/>
      <c r="N109" s="114"/>
      <c r="O109" s="114"/>
      <c r="P109" s="114"/>
      <c r="Q109" s="114"/>
    </row>
    <row r="110" spans="1:17" s="4" customFormat="1" ht="77.25" customHeight="1">
      <c r="A110" s="85" t="s">
        <v>208</v>
      </c>
      <c r="B110" s="115">
        <v>323</v>
      </c>
      <c r="C110" s="86" t="s">
        <v>181</v>
      </c>
      <c r="D110" s="78"/>
      <c r="E110" s="87">
        <f t="shared" si="16"/>
        <v>26800</v>
      </c>
      <c r="F110" s="87">
        <f>26000+7500</f>
        <v>33500</v>
      </c>
      <c r="G110" s="86" t="s">
        <v>18</v>
      </c>
      <c r="H110" s="89"/>
      <c r="I110" s="89"/>
      <c r="J110" s="90"/>
      <c r="L110" s="114"/>
      <c r="M110" s="114"/>
      <c r="N110" s="114"/>
      <c r="O110" s="114"/>
      <c r="P110" s="114"/>
      <c r="Q110" s="114"/>
    </row>
    <row r="111" spans="1:17" s="4" customFormat="1" ht="43.5" customHeight="1">
      <c r="A111" s="85" t="s">
        <v>210</v>
      </c>
      <c r="B111" s="115">
        <v>323</v>
      </c>
      <c r="C111" s="86" t="s">
        <v>183</v>
      </c>
      <c r="D111" s="78"/>
      <c r="E111" s="87">
        <f t="shared" si="16"/>
        <v>2000</v>
      </c>
      <c r="F111" s="87">
        <v>2500</v>
      </c>
      <c r="G111" s="86" t="s">
        <v>18</v>
      </c>
      <c r="H111" s="87"/>
      <c r="I111" s="87"/>
      <c r="J111" s="91"/>
      <c r="L111" s="114"/>
      <c r="M111" s="114"/>
      <c r="N111" s="114"/>
      <c r="O111" s="114"/>
      <c r="P111" s="114"/>
      <c r="Q111" s="114"/>
    </row>
    <row r="112" spans="1:17" s="4" customFormat="1" ht="61.5" customHeight="1">
      <c r="A112" s="85" t="s">
        <v>213</v>
      </c>
      <c r="B112" s="115">
        <v>323</v>
      </c>
      <c r="C112" s="86" t="s">
        <v>185</v>
      </c>
      <c r="D112" s="78"/>
      <c r="E112" s="87">
        <f t="shared" ref="E112:E113" si="18">+F112-(20%*F112)</f>
        <v>32000</v>
      </c>
      <c r="F112" s="87">
        <v>40000</v>
      </c>
      <c r="G112" s="86" t="s">
        <v>18</v>
      </c>
      <c r="H112" s="89"/>
      <c r="I112" s="89"/>
      <c r="J112" s="90"/>
      <c r="L112" s="114"/>
      <c r="M112" s="114"/>
      <c r="N112" s="114"/>
      <c r="O112" s="114"/>
      <c r="P112" s="114"/>
      <c r="Q112" s="114"/>
    </row>
    <row r="113" spans="1:17" s="4" customFormat="1" ht="56.25" customHeight="1">
      <c r="A113" s="85" t="s">
        <v>217</v>
      </c>
      <c r="B113" s="115">
        <v>323</v>
      </c>
      <c r="C113" s="86" t="s">
        <v>187</v>
      </c>
      <c r="D113" s="78"/>
      <c r="E113" s="87">
        <f t="shared" si="18"/>
        <v>2800</v>
      </c>
      <c r="F113" s="87">
        <v>3500</v>
      </c>
      <c r="G113" s="86" t="s">
        <v>18</v>
      </c>
      <c r="H113" s="89"/>
      <c r="I113" s="89"/>
      <c r="J113" s="90"/>
      <c r="L113" s="114"/>
      <c r="M113" s="114"/>
      <c r="N113" s="114"/>
      <c r="O113" s="114"/>
      <c r="P113" s="114"/>
      <c r="Q113" s="114"/>
    </row>
    <row r="114" spans="1:17" s="4" customFormat="1" ht="46.5" customHeight="1">
      <c r="A114" s="85" t="s">
        <v>219</v>
      </c>
      <c r="B114" s="115">
        <v>323</v>
      </c>
      <c r="C114" s="86" t="s">
        <v>276</v>
      </c>
      <c r="D114" s="78"/>
      <c r="E114" s="87">
        <f t="shared" ref="E114" si="19">+F114-(20%*F114)</f>
        <v>800</v>
      </c>
      <c r="F114" s="87">
        <v>1000</v>
      </c>
      <c r="G114" s="86" t="s">
        <v>18</v>
      </c>
      <c r="H114" s="89"/>
      <c r="I114" s="89"/>
      <c r="J114" s="90"/>
      <c r="L114" s="114"/>
      <c r="M114" s="114"/>
      <c r="N114" s="114"/>
      <c r="O114" s="114"/>
      <c r="P114" s="114"/>
      <c r="Q114" s="114"/>
    </row>
    <row r="115" spans="1:17" s="4" customFormat="1" ht="46.5" customHeight="1">
      <c r="A115" s="85" t="s">
        <v>221</v>
      </c>
      <c r="B115" s="115">
        <v>323</v>
      </c>
      <c r="C115" s="86" t="s">
        <v>189</v>
      </c>
      <c r="D115" s="78"/>
      <c r="E115" s="87">
        <f t="shared" si="16"/>
        <v>800</v>
      </c>
      <c r="F115" s="87">
        <v>1000</v>
      </c>
      <c r="G115" s="86" t="s">
        <v>18</v>
      </c>
      <c r="H115" s="89"/>
      <c r="I115" s="89"/>
      <c r="J115" s="90"/>
      <c r="L115" s="114"/>
      <c r="M115" s="114"/>
      <c r="N115" s="114"/>
      <c r="O115" s="114"/>
      <c r="P115" s="114"/>
      <c r="Q115" s="114"/>
    </row>
    <row r="116" spans="1:17" s="4" customFormat="1" ht="60.75" customHeight="1">
      <c r="A116" s="85" t="s">
        <v>225</v>
      </c>
      <c r="B116" s="115">
        <v>323</v>
      </c>
      <c r="C116" s="86" t="s">
        <v>191</v>
      </c>
      <c r="D116" s="78"/>
      <c r="E116" s="87">
        <f t="shared" si="16"/>
        <v>4000</v>
      </c>
      <c r="F116" s="87">
        <v>5000</v>
      </c>
      <c r="G116" s="86" t="s">
        <v>18</v>
      </c>
      <c r="H116" s="89"/>
      <c r="I116" s="89"/>
      <c r="J116" s="90"/>
      <c r="L116" s="114"/>
      <c r="M116" s="114"/>
      <c r="N116" s="114"/>
      <c r="O116" s="114"/>
      <c r="P116" s="114"/>
      <c r="Q116" s="114"/>
    </row>
    <row r="117" spans="1:17" s="4" customFormat="1" ht="47.25" customHeight="1">
      <c r="A117" s="85" t="s">
        <v>227</v>
      </c>
      <c r="B117" s="115">
        <v>323</v>
      </c>
      <c r="C117" s="86" t="s">
        <v>193</v>
      </c>
      <c r="D117" s="78"/>
      <c r="E117" s="87">
        <f t="shared" si="16"/>
        <v>8000</v>
      </c>
      <c r="F117" s="87">
        <v>10000</v>
      </c>
      <c r="G117" s="86" t="s">
        <v>18</v>
      </c>
      <c r="H117" s="89"/>
      <c r="I117" s="89"/>
      <c r="J117" s="90"/>
      <c r="L117" s="114"/>
      <c r="M117" s="114"/>
      <c r="N117" s="114"/>
      <c r="O117" s="114"/>
      <c r="P117" s="114"/>
      <c r="Q117" s="114"/>
    </row>
    <row r="118" spans="1:17" s="4" customFormat="1" ht="48.75" customHeight="1">
      <c r="A118" s="85" t="s">
        <v>229</v>
      </c>
      <c r="B118" s="86">
        <v>329</v>
      </c>
      <c r="C118" s="86" t="s">
        <v>195</v>
      </c>
      <c r="D118" s="78"/>
      <c r="E118" s="87">
        <f t="shared" si="16"/>
        <v>11200</v>
      </c>
      <c r="F118" s="87">
        <v>14000</v>
      </c>
      <c r="G118" s="86" t="s">
        <v>18</v>
      </c>
      <c r="H118" s="89"/>
      <c r="I118" s="89"/>
      <c r="J118" s="90"/>
      <c r="L118" s="114"/>
      <c r="M118" s="114"/>
      <c r="N118" s="114"/>
      <c r="O118" s="114"/>
      <c r="P118" s="114"/>
      <c r="Q118" s="114"/>
    </row>
    <row r="119" spans="1:17" s="4" customFormat="1" ht="48" customHeight="1">
      <c r="A119" s="85" t="s">
        <v>232</v>
      </c>
      <c r="B119" s="86">
        <v>329</v>
      </c>
      <c r="C119" s="86" t="s">
        <v>198</v>
      </c>
      <c r="D119" s="78"/>
      <c r="E119" s="87">
        <f>+F119</f>
        <v>12000</v>
      </c>
      <c r="F119" s="87">
        <v>12000</v>
      </c>
      <c r="G119" s="86" t="s">
        <v>18</v>
      </c>
      <c r="H119" s="86" t="s">
        <v>22</v>
      </c>
      <c r="I119" s="86" t="s">
        <v>324</v>
      </c>
      <c r="J119" s="88" t="s">
        <v>325</v>
      </c>
      <c r="L119" s="122"/>
      <c r="M119" s="114"/>
      <c r="N119" s="114"/>
      <c r="O119" s="114"/>
      <c r="P119" s="114"/>
      <c r="Q119" s="114"/>
    </row>
    <row r="120" spans="1:17" s="4" customFormat="1" ht="48" customHeight="1">
      <c r="A120" s="85" t="s">
        <v>267</v>
      </c>
      <c r="B120" s="86">
        <v>329</v>
      </c>
      <c r="C120" s="86" t="s">
        <v>202</v>
      </c>
      <c r="D120" s="78"/>
      <c r="E120" s="87">
        <f>+F120</f>
        <v>5000</v>
      </c>
      <c r="F120" s="87">
        <v>5000</v>
      </c>
      <c r="G120" s="86" t="s">
        <v>18</v>
      </c>
      <c r="H120" s="86" t="s">
        <v>22</v>
      </c>
      <c r="I120" s="86" t="s">
        <v>324</v>
      </c>
      <c r="J120" s="88" t="s">
        <v>325</v>
      </c>
      <c r="L120" s="122"/>
      <c r="M120" s="114"/>
      <c r="N120" s="114"/>
      <c r="O120" s="114"/>
      <c r="P120" s="114"/>
      <c r="Q120" s="114"/>
    </row>
    <row r="121" spans="1:17" s="4" customFormat="1" ht="48" customHeight="1">
      <c r="A121" s="85" t="s">
        <v>234</v>
      </c>
      <c r="B121" s="86">
        <v>329</v>
      </c>
      <c r="C121" s="86" t="s">
        <v>204</v>
      </c>
      <c r="D121" s="79"/>
      <c r="E121" s="87">
        <v>30567</v>
      </c>
      <c r="F121" s="87">
        <v>33000</v>
      </c>
      <c r="G121" s="86" t="s">
        <v>18</v>
      </c>
      <c r="H121" s="86" t="s">
        <v>22</v>
      </c>
      <c r="I121" s="86" t="s">
        <v>291</v>
      </c>
      <c r="J121" s="88" t="s">
        <v>292</v>
      </c>
      <c r="L121" s="122"/>
      <c r="M121" s="114"/>
      <c r="N121" s="114"/>
      <c r="O121" s="114"/>
      <c r="P121" s="114"/>
      <c r="Q121" s="114"/>
    </row>
    <row r="122" spans="1:17" s="4" customFormat="1" ht="48" customHeight="1">
      <c r="A122" s="85" t="s">
        <v>236</v>
      </c>
      <c r="B122" s="86">
        <v>329</v>
      </c>
      <c r="C122" s="86" t="s">
        <v>206</v>
      </c>
      <c r="D122" s="78"/>
      <c r="E122" s="87">
        <f>+F122</f>
        <v>10000</v>
      </c>
      <c r="F122" s="87">
        <v>10000</v>
      </c>
      <c r="G122" s="86" t="s">
        <v>18</v>
      </c>
      <c r="H122" s="86" t="s">
        <v>22</v>
      </c>
      <c r="I122" s="86" t="s">
        <v>324</v>
      </c>
      <c r="J122" s="88" t="s">
        <v>325</v>
      </c>
      <c r="L122" s="114"/>
      <c r="M122" s="114"/>
      <c r="N122" s="114"/>
      <c r="O122" s="114"/>
      <c r="P122" s="114"/>
      <c r="Q122" s="114"/>
    </row>
    <row r="123" spans="1:17" s="4" customFormat="1" ht="43.5" customHeight="1">
      <c r="A123" s="85" t="s">
        <v>332</v>
      </c>
      <c r="B123" s="86">
        <v>329</v>
      </c>
      <c r="C123" s="86" t="s">
        <v>209</v>
      </c>
      <c r="D123" s="78"/>
      <c r="E123" s="87">
        <f t="shared" ref="E123" si="20">+F123-(20%*F123)</f>
        <v>8000</v>
      </c>
      <c r="F123" s="87">
        <v>10000</v>
      </c>
      <c r="G123" s="86" t="s">
        <v>18</v>
      </c>
      <c r="H123" s="89"/>
      <c r="I123" s="87"/>
      <c r="J123" s="90"/>
      <c r="L123" s="114"/>
      <c r="M123" s="114"/>
      <c r="N123" s="114"/>
      <c r="O123" s="114"/>
      <c r="P123" s="114"/>
      <c r="Q123" s="114"/>
    </row>
    <row r="124" spans="1:17" s="4" customFormat="1" ht="83.25" customHeight="1">
      <c r="A124" s="85" t="s">
        <v>277</v>
      </c>
      <c r="B124" s="86">
        <v>329</v>
      </c>
      <c r="C124" s="86" t="s">
        <v>212</v>
      </c>
      <c r="D124" s="78"/>
      <c r="E124" s="87">
        <f t="shared" si="16"/>
        <v>56800</v>
      </c>
      <c r="F124" s="87">
        <v>71000</v>
      </c>
      <c r="G124" s="86" t="s">
        <v>18</v>
      </c>
      <c r="H124" s="89"/>
      <c r="I124" s="87"/>
      <c r="J124" s="90"/>
      <c r="L124" s="114"/>
      <c r="M124" s="114"/>
      <c r="N124" s="114"/>
      <c r="O124" s="114"/>
      <c r="P124" s="114"/>
      <c r="Q124" s="114"/>
    </row>
    <row r="125" spans="1:17" s="123" customFormat="1" ht="72.75" customHeight="1">
      <c r="A125" s="85" t="s">
        <v>278</v>
      </c>
      <c r="B125" s="86">
        <v>422</v>
      </c>
      <c r="C125" s="86" t="s">
        <v>298</v>
      </c>
      <c r="D125" s="78"/>
      <c r="E125" s="87">
        <f t="shared" si="16"/>
        <v>6880</v>
      </c>
      <c r="F125" s="87">
        <v>8600</v>
      </c>
      <c r="G125" s="86" t="s">
        <v>18</v>
      </c>
      <c r="H125" s="89"/>
      <c r="I125" s="87" t="s">
        <v>326</v>
      </c>
      <c r="J125" s="90"/>
      <c r="K125" s="4"/>
      <c r="L125" s="114"/>
      <c r="M125" s="114"/>
      <c r="N125" s="114"/>
      <c r="O125" s="114"/>
      <c r="P125" s="114"/>
      <c r="Q125" s="114"/>
    </row>
    <row r="126" spans="1:17" s="123" customFormat="1" ht="72.75" customHeight="1">
      <c r="A126" s="85" t="s">
        <v>279</v>
      </c>
      <c r="B126" s="86">
        <v>422</v>
      </c>
      <c r="C126" s="86" t="s">
        <v>293</v>
      </c>
      <c r="D126" s="78"/>
      <c r="E126" s="87">
        <f t="shared" si="16"/>
        <v>3600</v>
      </c>
      <c r="F126" s="87">
        <v>4500</v>
      </c>
      <c r="G126" s="86" t="s">
        <v>18</v>
      </c>
      <c r="H126" s="89"/>
      <c r="I126" s="87" t="s">
        <v>327</v>
      </c>
      <c r="J126" s="90"/>
      <c r="K126" s="4"/>
      <c r="L126" s="114"/>
      <c r="M126" s="114"/>
      <c r="N126" s="114"/>
      <c r="O126" s="114"/>
      <c r="P126" s="114"/>
      <c r="Q126" s="114"/>
    </row>
    <row r="127" spans="1:17" s="123" customFormat="1" ht="72.75" customHeight="1">
      <c r="A127" s="85" t="s">
        <v>280</v>
      </c>
      <c r="B127" s="86">
        <v>422</v>
      </c>
      <c r="C127" s="86" t="s">
        <v>294</v>
      </c>
      <c r="D127" s="78"/>
      <c r="E127" s="87">
        <f t="shared" si="16"/>
        <v>4000</v>
      </c>
      <c r="F127" s="87">
        <v>5000</v>
      </c>
      <c r="G127" s="86" t="s">
        <v>18</v>
      </c>
      <c r="H127" s="89"/>
      <c r="I127" s="87" t="s">
        <v>328</v>
      </c>
      <c r="J127" s="90"/>
      <c r="K127" s="4"/>
      <c r="L127" s="114"/>
      <c r="M127" s="114"/>
      <c r="N127" s="114"/>
      <c r="O127" s="114"/>
      <c r="P127" s="114"/>
      <c r="Q127" s="114"/>
    </row>
    <row r="128" spans="1:17" s="123" customFormat="1" ht="72.75" customHeight="1">
      <c r="A128" s="85" t="s">
        <v>281</v>
      </c>
      <c r="B128" s="86">
        <v>422</v>
      </c>
      <c r="C128" s="86" t="s">
        <v>295</v>
      </c>
      <c r="D128" s="78"/>
      <c r="E128" s="87">
        <f t="shared" ref="E128" si="21">+F128-(20%*F128)</f>
        <v>198198.39999999999</v>
      </c>
      <c r="F128" s="87">
        <v>247748</v>
      </c>
      <c r="G128" s="86" t="s">
        <v>18</v>
      </c>
      <c r="H128" s="86" t="s">
        <v>22</v>
      </c>
      <c r="I128" s="87" t="s">
        <v>328</v>
      </c>
      <c r="J128" s="90"/>
      <c r="K128" s="4"/>
      <c r="L128" s="114"/>
      <c r="M128" s="114"/>
      <c r="N128" s="114"/>
      <c r="O128" s="114"/>
      <c r="P128" s="114"/>
      <c r="Q128" s="114"/>
    </row>
    <row r="129" spans="1:17" s="123" customFormat="1" ht="72.75" customHeight="1">
      <c r="A129" s="85" t="s">
        <v>282</v>
      </c>
      <c r="B129" s="86">
        <v>422</v>
      </c>
      <c r="C129" s="86" t="s">
        <v>299</v>
      </c>
      <c r="D129" s="78"/>
      <c r="E129" s="87">
        <f t="shared" ref="E129" si="22">+F129-(20%*F129)</f>
        <v>41600</v>
      </c>
      <c r="F129" s="87">
        <v>52000</v>
      </c>
      <c r="G129" s="86" t="s">
        <v>18</v>
      </c>
      <c r="H129" s="89"/>
      <c r="I129" s="87" t="s">
        <v>327</v>
      </c>
      <c r="J129" s="90"/>
      <c r="K129" s="4"/>
      <c r="L129" s="114"/>
      <c r="M129" s="114"/>
      <c r="N129" s="114"/>
      <c r="O129" s="114"/>
      <c r="P129" s="114"/>
      <c r="Q129" s="114"/>
    </row>
    <row r="130" spans="1:17" s="123" customFormat="1" ht="72.75" customHeight="1">
      <c r="A130" s="85" t="s">
        <v>333</v>
      </c>
      <c r="B130" s="86">
        <v>422</v>
      </c>
      <c r="C130" s="86" t="s">
        <v>300</v>
      </c>
      <c r="D130" s="78"/>
      <c r="E130" s="87">
        <f t="shared" ref="E130" si="23">+F130-(20%*F130)</f>
        <v>32000</v>
      </c>
      <c r="F130" s="87">
        <v>40000</v>
      </c>
      <c r="G130" s="86" t="s">
        <v>18</v>
      </c>
      <c r="H130" s="89"/>
      <c r="I130" s="87" t="s">
        <v>329</v>
      </c>
      <c r="J130" s="90"/>
      <c r="K130" s="4"/>
      <c r="L130" s="114"/>
      <c r="M130" s="114"/>
      <c r="N130" s="114"/>
      <c r="O130" s="114"/>
      <c r="P130" s="114"/>
      <c r="Q130" s="114"/>
    </row>
    <row r="131" spans="1:17" s="123" customFormat="1" ht="72.75" customHeight="1">
      <c r="A131" s="85" t="s">
        <v>283</v>
      </c>
      <c r="B131" s="86">
        <v>422</v>
      </c>
      <c r="C131" s="86" t="s">
        <v>296</v>
      </c>
      <c r="D131" s="78"/>
      <c r="E131" s="87">
        <f>+F131-(20%*F131)</f>
        <v>60000</v>
      </c>
      <c r="F131" s="87">
        <v>75000</v>
      </c>
      <c r="G131" s="86" t="s">
        <v>18</v>
      </c>
      <c r="H131" s="89"/>
      <c r="I131" s="87"/>
      <c r="J131" s="90"/>
      <c r="K131" s="4"/>
      <c r="L131" s="114"/>
      <c r="M131" s="114"/>
      <c r="N131" s="114"/>
      <c r="O131" s="114"/>
      <c r="P131" s="114"/>
      <c r="Q131" s="114"/>
    </row>
    <row r="132" spans="1:17" s="123" customFormat="1" ht="72.75" customHeight="1" thickBot="1">
      <c r="A132" s="97" t="s">
        <v>284</v>
      </c>
      <c r="B132" s="98">
        <v>426</v>
      </c>
      <c r="C132" s="98" t="s">
        <v>297</v>
      </c>
      <c r="D132" s="83"/>
      <c r="E132" s="99">
        <f>+F132-(20%*F132)</f>
        <v>4000</v>
      </c>
      <c r="F132" s="99">
        <v>5000</v>
      </c>
      <c r="G132" s="98" t="s">
        <v>18</v>
      </c>
      <c r="H132" s="100"/>
      <c r="I132" s="99" t="s">
        <v>328</v>
      </c>
      <c r="J132" s="101"/>
      <c r="K132" s="4"/>
      <c r="L132" s="114"/>
      <c r="M132" s="114"/>
      <c r="N132" s="114"/>
      <c r="O132" s="114"/>
      <c r="P132" s="114"/>
      <c r="Q132" s="114"/>
    </row>
    <row r="133" spans="1:17" s="124" customFormat="1" ht="18.75" thickBot="1">
      <c r="A133" s="102" t="s">
        <v>285</v>
      </c>
      <c r="B133" s="103"/>
      <c r="C133" s="104" t="s">
        <v>238</v>
      </c>
      <c r="D133" s="84"/>
      <c r="E133" s="104">
        <f>SUM(E22:E132)</f>
        <v>3275723.9041699292</v>
      </c>
      <c r="F133" s="104">
        <f>SUM(F22:F132)</f>
        <v>4033684</v>
      </c>
      <c r="G133" s="104"/>
      <c r="H133" s="104"/>
      <c r="I133" s="104"/>
      <c r="J133" s="105"/>
      <c r="K133" s="80"/>
      <c r="L133" s="117"/>
      <c r="M133" s="117"/>
      <c r="N133" s="117"/>
      <c r="O133" s="117"/>
      <c r="P133" s="117"/>
      <c r="Q133" s="117"/>
    </row>
    <row r="134" spans="1:17" s="126" customFormat="1" ht="60" customHeight="1">
      <c r="A134" s="261" t="s">
        <v>239</v>
      </c>
      <c r="B134" s="261"/>
      <c r="C134" s="261"/>
      <c r="D134" s="261"/>
      <c r="E134" s="261"/>
      <c r="F134" s="261"/>
      <c r="G134" s="261"/>
      <c r="H134" s="261"/>
      <c r="I134" s="261"/>
      <c r="J134" s="261"/>
      <c r="K134" s="173"/>
      <c r="L134" s="49"/>
      <c r="M134" s="49"/>
      <c r="N134" s="49"/>
      <c r="O134" s="49"/>
      <c r="P134" s="49"/>
      <c r="Q134" s="49"/>
    </row>
    <row r="135" spans="1:17" s="126" customFormat="1" ht="55.5" customHeight="1">
      <c r="A135" s="198" t="s">
        <v>302</v>
      </c>
      <c r="B135" s="198"/>
      <c r="C135" s="198"/>
      <c r="D135" s="198"/>
      <c r="E135" s="198"/>
      <c r="F135" s="198"/>
      <c r="G135" s="198"/>
      <c r="H135" s="198"/>
      <c r="I135" s="198"/>
      <c r="J135" s="198"/>
      <c r="K135" s="161"/>
      <c r="L135" s="49"/>
      <c r="M135" s="49"/>
      <c r="N135" s="49"/>
      <c r="O135" s="49"/>
      <c r="P135" s="49"/>
      <c r="Q135" s="49"/>
    </row>
    <row r="136" spans="1:17" s="126" customFormat="1" ht="59.25" customHeight="1">
      <c r="A136" s="199" t="s">
        <v>303</v>
      </c>
      <c r="B136" s="199"/>
      <c r="C136" s="199"/>
      <c r="D136" s="199"/>
      <c r="E136" s="199"/>
      <c r="F136" s="199"/>
      <c r="G136" s="199"/>
      <c r="H136" s="199"/>
      <c r="I136" s="199"/>
      <c r="J136" s="199"/>
      <c r="K136" s="76"/>
      <c r="L136" s="49"/>
      <c r="M136" s="49"/>
      <c r="N136" s="49"/>
      <c r="O136" s="49"/>
      <c r="P136" s="49"/>
      <c r="Q136" s="49"/>
    </row>
    <row r="137" spans="1:17" s="126" customFormat="1" ht="36.75" customHeight="1">
      <c r="A137" s="261" t="s">
        <v>242</v>
      </c>
      <c r="B137" s="261"/>
      <c r="C137" s="261"/>
      <c r="D137" s="261"/>
      <c r="E137" s="261"/>
      <c r="F137" s="261"/>
      <c r="G137" s="261"/>
      <c r="H137" s="261"/>
      <c r="I137" s="261"/>
      <c r="J137" s="261"/>
      <c r="K137" s="76"/>
      <c r="L137" s="49"/>
      <c r="M137" s="49"/>
      <c r="N137" s="49"/>
      <c r="O137" s="49"/>
      <c r="P137" s="49"/>
      <c r="Q137" s="49"/>
    </row>
    <row r="138" spans="1:17" s="126" customFormat="1" ht="33" customHeight="1">
      <c r="A138" s="198" t="s">
        <v>301</v>
      </c>
      <c r="B138" s="198"/>
      <c r="C138" s="198"/>
      <c r="D138" s="198"/>
      <c r="E138" s="198"/>
      <c r="F138" s="198"/>
      <c r="G138" s="198"/>
      <c r="H138" s="198"/>
      <c r="I138" s="198"/>
      <c r="J138" s="198"/>
      <c r="K138" s="76"/>
      <c r="L138" s="49"/>
      <c r="M138" s="49"/>
      <c r="N138" s="49"/>
      <c r="O138" s="49"/>
      <c r="P138" s="49"/>
      <c r="Q138" s="49"/>
    </row>
    <row r="139" spans="1:17" s="126" customFormat="1" ht="11.25" customHeight="1">
      <c r="A139" s="76"/>
      <c r="B139" s="76"/>
      <c r="C139" s="76"/>
      <c r="D139" s="81"/>
      <c r="E139" s="76"/>
      <c r="F139" s="76"/>
      <c r="G139" s="76"/>
      <c r="H139" s="76"/>
      <c r="I139" s="76"/>
      <c r="J139" s="76"/>
      <c r="K139" s="76"/>
      <c r="L139" s="49"/>
      <c r="M139" s="49"/>
      <c r="N139" s="49"/>
      <c r="O139" s="49"/>
      <c r="P139" s="49"/>
      <c r="Q139" s="49"/>
    </row>
    <row r="140" spans="1:17" s="126" customFormat="1" ht="12" hidden="1" customHeight="1">
      <c r="A140" s="76"/>
      <c r="B140" s="76"/>
      <c r="C140" s="76"/>
      <c r="D140" s="81"/>
      <c r="E140" s="76"/>
      <c r="F140" s="76"/>
      <c r="G140" s="76"/>
      <c r="H140" s="76"/>
      <c r="I140" s="76"/>
      <c r="J140" s="76"/>
      <c r="K140" s="76"/>
      <c r="L140" s="49"/>
      <c r="M140" s="49"/>
      <c r="N140" s="49"/>
      <c r="O140" s="49"/>
      <c r="P140" s="49"/>
      <c r="Q140" s="49"/>
    </row>
    <row r="141" spans="1:17" s="126" customFormat="1" ht="34.5" customHeight="1">
      <c r="A141" s="76"/>
      <c r="B141" s="76"/>
      <c r="C141" s="76"/>
      <c r="D141" s="131"/>
      <c r="E141" s="76"/>
      <c r="F141" s="127"/>
      <c r="G141" s="261" t="s">
        <v>244</v>
      </c>
      <c r="H141" s="270"/>
      <c r="I141" s="261"/>
      <c r="J141" s="76"/>
      <c r="K141" s="76"/>
      <c r="L141" s="49"/>
      <c r="M141" s="49"/>
      <c r="N141" s="49"/>
      <c r="O141" s="49"/>
      <c r="P141" s="49"/>
      <c r="Q141" s="49"/>
    </row>
    <row r="142" spans="1:17" s="126" customFormat="1" ht="12" hidden="1" customHeight="1">
      <c r="A142" s="76"/>
      <c r="B142" s="76"/>
      <c r="C142" s="76"/>
      <c r="D142" s="81"/>
      <c r="E142" s="76"/>
      <c r="F142" s="76"/>
      <c r="G142" s="76"/>
      <c r="H142" s="76"/>
      <c r="I142" s="76"/>
      <c r="J142" s="76"/>
      <c r="K142" s="76"/>
      <c r="L142" s="49"/>
      <c r="M142" s="49"/>
      <c r="N142" s="49"/>
      <c r="O142" s="49"/>
      <c r="P142" s="49"/>
      <c r="Q142" s="49"/>
    </row>
    <row r="143" spans="1:17" s="126" customFormat="1" ht="21" customHeight="1">
      <c r="A143" s="76"/>
      <c r="B143" s="76"/>
      <c r="C143" s="110"/>
      <c r="D143" s="132"/>
      <c r="E143" s="110"/>
      <c r="F143" s="127"/>
      <c r="G143" s="261" t="s">
        <v>245</v>
      </c>
      <c r="H143" s="261"/>
      <c r="I143" s="261"/>
      <c r="J143" s="76"/>
      <c r="K143" s="76"/>
      <c r="L143" s="49"/>
      <c r="M143" s="49"/>
      <c r="N143" s="49"/>
      <c r="O143" s="49"/>
      <c r="P143" s="49"/>
      <c r="Q143" s="49"/>
    </row>
    <row r="144" spans="1:17" s="126" customFormat="1" ht="15.75" customHeight="1">
      <c r="A144" s="128"/>
      <c r="B144" s="76"/>
      <c r="C144" s="76"/>
      <c r="D144" s="81"/>
      <c r="E144" s="76"/>
      <c r="F144" s="76"/>
      <c r="G144" s="76"/>
      <c r="H144" s="76"/>
      <c r="I144" s="76"/>
      <c r="J144" s="76"/>
      <c r="K144" s="76"/>
      <c r="L144" s="49"/>
      <c r="M144" s="49"/>
      <c r="N144" s="49"/>
      <c r="O144" s="49"/>
      <c r="P144" s="49"/>
      <c r="Q144" s="49"/>
    </row>
    <row r="145" spans="1:17" s="126" customFormat="1">
      <c r="A145" s="76"/>
      <c r="B145" s="76"/>
      <c r="C145" s="76"/>
      <c r="D145" s="81"/>
      <c r="E145" s="76"/>
      <c r="F145" s="76"/>
      <c r="G145" s="76"/>
      <c r="H145" s="76"/>
      <c r="I145" s="76"/>
      <c r="J145" s="76"/>
      <c r="K145" s="76"/>
      <c r="L145" s="49"/>
      <c r="M145" s="49"/>
      <c r="N145" s="49"/>
      <c r="O145" s="49"/>
      <c r="P145" s="49"/>
      <c r="Q145" s="49"/>
    </row>
    <row r="146" spans="1:17" s="126" customFormat="1">
      <c r="A146" s="76"/>
      <c r="B146" s="76"/>
      <c r="C146" s="76"/>
      <c r="D146" s="81"/>
      <c r="E146" s="76"/>
      <c r="F146" s="76"/>
      <c r="G146" s="76"/>
      <c r="H146" s="76"/>
      <c r="I146" s="76"/>
      <c r="J146" s="76"/>
      <c r="K146" s="76"/>
      <c r="L146" s="49"/>
      <c r="M146" s="49"/>
      <c r="N146" s="49"/>
      <c r="O146" s="49"/>
      <c r="P146" s="49"/>
      <c r="Q146" s="49"/>
    </row>
    <row r="147" spans="1:17" s="126" customFormat="1">
      <c r="A147" s="76"/>
      <c r="B147" s="76"/>
      <c r="C147" s="76"/>
      <c r="D147" s="81"/>
      <c r="E147" s="76"/>
      <c r="F147" s="76"/>
      <c r="G147" s="76"/>
      <c r="H147" s="76"/>
      <c r="I147" s="76"/>
      <c r="J147" s="76"/>
      <c r="K147" s="76"/>
      <c r="L147" s="49"/>
      <c r="M147" s="49"/>
      <c r="N147" s="49"/>
      <c r="O147" s="49"/>
      <c r="P147" s="49"/>
      <c r="Q147" s="49"/>
    </row>
    <row r="148" spans="1:17" s="126" customFormat="1">
      <c r="A148" s="76"/>
      <c r="B148" s="76"/>
      <c r="C148" s="76"/>
      <c r="D148" s="81"/>
      <c r="E148" s="76"/>
      <c r="F148" s="127"/>
      <c r="G148" s="111"/>
      <c r="H148" s="76"/>
      <c r="I148" s="76"/>
      <c r="J148" s="76"/>
      <c r="K148" s="76"/>
      <c r="L148" s="49"/>
      <c r="M148" s="49"/>
      <c r="N148" s="49"/>
      <c r="O148" s="49"/>
      <c r="P148" s="49"/>
      <c r="Q148" s="49"/>
    </row>
    <row r="149" spans="1:17" s="126" customFormat="1">
      <c r="A149" s="76"/>
      <c r="B149" s="76"/>
      <c r="C149" s="76"/>
      <c r="D149" s="81"/>
      <c r="E149" s="76"/>
      <c r="F149" s="127"/>
      <c r="G149" s="76"/>
      <c r="H149" s="76"/>
      <c r="I149" s="76"/>
      <c r="J149" s="76"/>
      <c r="K149" s="76"/>
      <c r="L149" s="49"/>
      <c r="M149" s="49"/>
      <c r="N149" s="49"/>
      <c r="O149" s="49"/>
      <c r="P149" s="49"/>
      <c r="Q149" s="49"/>
    </row>
    <row r="150" spans="1:17" s="126" customFormat="1">
      <c r="A150" s="76"/>
      <c r="B150" s="76"/>
      <c r="C150" s="76"/>
      <c r="D150" s="81"/>
      <c r="E150" s="76"/>
      <c r="F150" s="127"/>
      <c r="G150" s="76"/>
      <c r="H150" s="76"/>
      <c r="I150" s="76"/>
      <c r="J150" s="76"/>
      <c r="K150" s="76"/>
      <c r="L150" s="49"/>
      <c r="M150" s="49"/>
      <c r="N150" s="49"/>
      <c r="O150" s="49"/>
      <c r="P150" s="49"/>
      <c r="Q150" s="49"/>
    </row>
    <row r="151" spans="1:17" s="126" customFormat="1">
      <c r="A151" s="76"/>
      <c r="B151" s="76"/>
      <c r="C151" s="76"/>
      <c r="D151" s="81"/>
      <c r="E151" s="76"/>
      <c r="F151" s="127"/>
      <c r="G151" s="76"/>
      <c r="H151" s="76"/>
      <c r="I151" s="76"/>
      <c r="J151" s="76"/>
      <c r="K151" s="76"/>
      <c r="L151" s="49"/>
      <c r="M151" s="49"/>
      <c r="N151" s="49"/>
      <c r="O151" s="49"/>
      <c r="P151" s="49"/>
      <c r="Q151" s="49"/>
    </row>
    <row r="152" spans="1:17" s="126" customFormat="1">
      <c r="A152" s="76"/>
      <c r="B152" s="76"/>
      <c r="C152" s="76"/>
      <c r="D152" s="81"/>
      <c r="E152" s="76"/>
      <c r="F152" s="127"/>
      <c r="G152" s="76"/>
      <c r="H152" s="76"/>
      <c r="I152" s="76"/>
      <c r="J152" s="76"/>
      <c r="K152" s="76"/>
      <c r="L152" s="49"/>
      <c r="M152" s="49"/>
      <c r="N152" s="49"/>
      <c r="O152" s="49"/>
      <c r="P152" s="49"/>
      <c r="Q152" s="49"/>
    </row>
    <row r="153" spans="1:17" s="126" customFormat="1">
      <c r="A153" s="76"/>
      <c r="B153" s="76"/>
      <c r="C153" s="76"/>
      <c r="D153" s="81"/>
      <c r="E153" s="76"/>
      <c r="F153" s="76"/>
      <c r="G153" s="76"/>
      <c r="H153" s="76"/>
      <c r="I153" s="76"/>
      <c r="J153" s="76"/>
      <c r="K153" s="76"/>
      <c r="L153" s="49"/>
      <c r="M153" s="49"/>
      <c r="N153" s="49"/>
      <c r="O153" s="49"/>
      <c r="P153" s="49"/>
      <c r="Q153" s="49"/>
    </row>
    <row r="154" spans="1:17" s="126" customFormat="1">
      <c r="A154" s="76"/>
      <c r="B154" s="76"/>
      <c r="C154" s="76"/>
      <c r="D154" s="81"/>
      <c r="E154" s="76"/>
      <c r="F154" s="127"/>
      <c r="G154" s="76"/>
      <c r="H154" s="76"/>
      <c r="I154" s="76"/>
      <c r="J154" s="76"/>
      <c r="K154" s="76"/>
      <c r="L154" s="49"/>
      <c r="M154" s="49"/>
      <c r="N154" s="49"/>
      <c r="O154" s="49"/>
      <c r="P154" s="49"/>
      <c r="Q154" s="49"/>
    </row>
    <row r="155" spans="1:17" s="126" customFormat="1">
      <c r="A155" s="76"/>
      <c r="B155" s="76"/>
      <c r="C155" s="76"/>
      <c r="D155" s="81"/>
      <c r="E155" s="76"/>
      <c r="F155" s="76"/>
      <c r="G155" s="76"/>
      <c r="H155" s="76"/>
      <c r="I155" s="76"/>
      <c r="J155" s="76"/>
      <c r="K155" s="76"/>
      <c r="L155" s="49"/>
      <c r="M155" s="49"/>
      <c r="N155" s="49"/>
      <c r="O155" s="49"/>
      <c r="P155" s="49"/>
      <c r="Q155" s="49"/>
    </row>
    <row r="156" spans="1:17" s="129" customFormat="1">
      <c r="A156" s="106"/>
      <c r="B156" s="106"/>
      <c r="C156" s="106"/>
      <c r="D156" s="31"/>
      <c r="E156" s="107"/>
      <c r="F156" s="107"/>
      <c r="G156" s="108"/>
      <c r="H156" s="108"/>
      <c r="I156" s="108"/>
      <c r="J156" s="108"/>
      <c r="K156" s="106"/>
      <c r="L156" s="109"/>
      <c r="M156" s="109"/>
      <c r="N156" s="109"/>
      <c r="O156" s="109"/>
      <c r="P156" s="109"/>
      <c r="Q156" s="109"/>
    </row>
    <row r="157" spans="1:17" s="129" customFormat="1">
      <c r="A157" s="106"/>
      <c r="B157" s="106"/>
      <c r="C157" s="106"/>
      <c r="D157" s="31"/>
      <c r="E157" s="107"/>
      <c r="F157" s="107"/>
      <c r="G157" s="108"/>
      <c r="H157" s="108"/>
      <c r="I157" s="108"/>
      <c r="J157" s="108"/>
      <c r="K157" s="106"/>
      <c r="L157" s="109"/>
      <c r="M157" s="109"/>
      <c r="N157" s="109"/>
      <c r="O157" s="109"/>
      <c r="P157" s="109"/>
      <c r="Q157" s="109"/>
    </row>
    <row r="158" spans="1:17" s="129" customFormat="1">
      <c r="A158" s="106"/>
      <c r="B158" s="106"/>
      <c r="C158" s="106"/>
      <c r="D158" s="31"/>
      <c r="E158" s="107"/>
      <c r="F158" s="107"/>
      <c r="G158" s="108"/>
      <c r="H158" s="108"/>
      <c r="I158" s="108"/>
      <c r="J158" s="108"/>
      <c r="K158" s="106"/>
      <c r="L158" s="109"/>
      <c r="M158" s="109"/>
      <c r="N158" s="109"/>
      <c r="O158" s="109"/>
      <c r="P158" s="109"/>
      <c r="Q158" s="109"/>
    </row>
    <row r="159" spans="1:17" s="123" customFormat="1">
      <c r="A159" s="4"/>
      <c r="B159" s="4"/>
      <c r="C159" s="4"/>
      <c r="D159" s="11"/>
      <c r="E159" s="5"/>
      <c r="F159" s="5"/>
      <c r="G159" s="7"/>
      <c r="H159" s="7"/>
      <c r="I159" s="7"/>
      <c r="J159" s="7"/>
      <c r="K159" s="4"/>
      <c r="L159" s="114"/>
      <c r="M159" s="114"/>
      <c r="N159" s="114"/>
      <c r="O159" s="114"/>
      <c r="P159" s="114"/>
      <c r="Q159" s="114"/>
    </row>
    <row r="160" spans="1:17" s="123" customFormat="1">
      <c r="A160" s="4"/>
      <c r="B160" s="4"/>
      <c r="C160" s="4"/>
      <c r="D160" s="11"/>
      <c r="E160" s="5"/>
      <c r="F160" s="5"/>
      <c r="G160" s="7"/>
      <c r="H160" s="7"/>
      <c r="I160" s="7"/>
      <c r="J160" s="7"/>
      <c r="K160" s="4"/>
      <c r="L160" s="114"/>
      <c r="M160" s="114"/>
      <c r="N160" s="114"/>
      <c r="O160" s="114"/>
      <c r="P160" s="114"/>
      <c r="Q160" s="114"/>
    </row>
    <row r="161" spans="1:17" s="123" customFormat="1" ht="101.25" customHeight="1">
      <c r="A161" s="4"/>
      <c r="B161" s="4"/>
      <c r="C161" s="4"/>
      <c r="D161" s="11"/>
      <c r="E161" s="5"/>
      <c r="F161" s="5"/>
      <c r="G161" s="7"/>
      <c r="H161" s="7"/>
      <c r="I161" s="7"/>
      <c r="J161" s="7"/>
      <c r="K161" s="4"/>
      <c r="L161" s="114"/>
      <c r="M161" s="114"/>
      <c r="N161" s="114"/>
      <c r="O161" s="114"/>
      <c r="P161" s="114"/>
      <c r="Q161" s="114"/>
    </row>
    <row r="162" spans="1:17" s="4" customFormat="1">
      <c r="D162" s="11"/>
      <c r="E162" s="5"/>
      <c r="F162" s="5"/>
      <c r="G162" s="7"/>
      <c r="H162" s="7"/>
      <c r="I162" s="7"/>
      <c r="J162" s="7"/>
      <c r="L162" s="114"/>
      <c r="M162" s="114"/>
      <c r="N162" s="114"/>
      <c r="O162" s="114"/>
      <c r="P162" s="114"/>
      <c r="Q162" s="114"/>
    </row>
    <row r="163" spans="1:17" s="4" customFormat="1">
      <c r="D163" s="11"/>
      <c r="E163" s="5"/>
      <c r="F163" s="5"/>
      <c r="G163" s="7"/>
      <c r="H163" s="7"/>
      <c r="I163" s="7"/>
      <c r="J163" s="7"/>
      <c r="L163" s="114"/>
      <c r="M163" s="114"/>
      <c r="N163" s="114"/>
      <c r="O163" s="114"/>
      <c r="P163" s="114"/>
      <c r="Q163" s="114"/>
    </row>
    <row r="164" spans="1:17" s="4" customFormat="1">
      <c r="D164" s="11"/>
      <c r="E164" s="5"/>
      <c r="F164" s="5"/>
      <c r="G164" s="7"/>
      <c r="H164" s="7"/>
      <c r="I164" s="7"/>
      <c r="J164" s="7"/>
      <c r="L164" s="114"/>
      <c r="M164" s="114"/>
      <c r="N164" s="114"/>
      <c r="O164" s="114"/>
      <c r="P164" s="114"/>
      <c r="Q164" s="114"/>
    </row>
    <row r="165" spans="1:17" s="4" customFormat="1">
      <c r="D165" s="11"/>
      <c r="E165" s="5"/>
      <c r="F165" s="5"/>
      <c r="G165" s="7"/>
      <c r="H165" s="7"/>
      <c r="I165" s="7"/>
      <c r="J165" s="7"/>
      <c r="L165" s="114"/>
      <c r="M165" s="114"/>
      <c r="N165" s="114"/>
      <c r="O165" s="114"/>
      <c r="P165" s="114"/>
      <c r="Q165" s="114"/>
    </row>
    <row r="166" spans="1:17" s="4" customFormat="1">
      <c r="D166" s="11"/>
      <c r="E166" s="5"/>
      <c r="F166" s="5"/>
      <c r="G166" s="7"/>
      <c r="H166" s="7"/>
      <c r="I166" s="7"/>
      <c r="J166" s="7"/>
      <c r="L166" s="114"/>
      <c r="M166" s="114"/>
      <c r="N166" s="114"/>
      <c r="O166" s="114"/>
      <c r="P166" s="114"/>
      <c r="Q166" s="114"/>
    </row>
    <row r="167" spans="1:17" s="4" customFormat="1">
      <c r="D167" s="11"/>
      <c r="E167" s="5"/>
      <c r="F167" s="5"/>
      <c r="G167" s="7"/>
      <c r="H167" s="7"/>
      <c r="I167" s="7"/>
      <c r="J167" s="7"/>
      <c r="L167" s="114"/>
      <c r="M167" s="114"/>
      <c r="N167" s="114"/>
      <c r="O167" s="114"/>
      <c r="P167" s="114"/>
      <c r="Q167" s="114"/>
    </row>
    <row r="168" spans="1:17" s="4" customFormat="1">
      <c r="D168" s="11"/>
      <c r="E168" s="5"/>
      <c r="F168" s="5"/>
      <c r="G168" s="7"/>
      <c r="H168" s="7"/>
      <c r="I168" s="7"/>
      <c r="J168" s="7"/>
      <c r="L168" s="114"/>
      <c r="M168" s="114"/>
      <c r="N168" s="114"/>
      <c r="O168" s="114"/>
      <c r="P168" s="114"/>
      <c r="Q168" s="114"/>
    </row>
    <row r="169" spans="1:17" s="4" customFormat="1">
      <c r="D169" s="11"/>
      <c r="E169" s="5"/>
      <c r="F169" s="5"/>
      <c r="G169" s="7"/>
      <c r="H169" s="7"/>
      <c r="I169" s="7"/>
      <c r="J169" s="7"/>
      <c r="L169" s="114"/>
      <c r="M169" s="114"/>
      <c r="N169" s="114"/>
      <c r="O169" s="114"/>
      <c r="P169" s="114"/>
      <c r="Q169" s="114"/>
    </row>
    <row r="170" spans="1:17" s="4" customFormat="1">
      <c r="D170" s="11"/>
      <c r="E170" s="5"/>
      <c r="F170" s="5"/>
      <c r="G170" s="7"/>
      <c r="H170" s="7"/>
      <c r="I170" s="7"/>
      <c r="J170" s="7"/>
      <c r="L170" s="114"/>
      <c r="M170" s="114"/>
      <c r="N170" s="114"/>
      <c r="O170" s="114"/>
      <c r="P170" s="114"/>
      <c r="Q170" s="114"/>
    </row>
    <row r="171" spans="1:17" s="4" customFormat="1">
      <c r="D171" s="11"/>
      <c r="E171" s="5"/>
      <c r="F171" s="5"/>
      <c r="G171" s="7"/>
      <c r="H171" s="7"/>
      <c r="I171" s="7"/>
      <c r="J171" s="7"/>
      <c r="L171" s="114"/>
      <c r="M171" s="114"/>
      <c r="N171" s="114"/>
      <c r="O171" s="114"/>
      <c r="P171" s="114"/>
      <c r="Q171" s="114"/>
    </row>
    <row r="172" spans="1:17" s="4" customFormat="1">
      <c r="D172" s="11"/>
      <c r="E172" s="5"/>
      <c r="F172" s="5"/>
      <c r="G172" s="7"/>
      <c r="H172" s="7"/>
      <c r="I172" s="7"/>
      <c r="J172" s="7"/>
      <c r="L172" s="114"/>
      <c r="M172" s="114"/>
      <c r="N172" s="114"/>
      <c r="O172" s="114"/>
      <c r="P172" s="114"/>
      <c r="Q172" s="114"/>
    </row>
    <row r="173" spans="1:17" s="4" customFormat="1">
      <c r="D173" s="11"/>
      <c r="E173" s="5"/>
      <c r="F173" s="5"/>
      <c r="G173" s="7"/>
      <c r="H173" s="7"/>
      <c r="I173" s="7"/>
      <c r="J173" s="7"/>
      <c r="L173" s="114"/>
      <c r="M173" s="114"/>
      <c r="N173" s="114"/>
      <c r="O173" s="114"/>
      <c r="P173" s="114"/>
      <c r="Q173" s="114"/>
    </row>
    <row r="174" spans="1:17" s="4" customFormat="1">
      <c r="D174" s="11"/>
      <c r="E174" s="5"/>
      <c r="F174" s="5"/>
      <c r="G174" s="7"/>
      <c r="H174" s="7"/>
      <c r="I174" s="7"/>
      <c r="J174" s="7"/>
      <c r="L174" s="114"/>
      <c r="M174" s="114"/>
      <c r="N174" s="114"/>
      <c r="O174" s="114"/>
      <c r="P174" s="114"/>
      <c r="Q174" s="114"/>
    </row>
    <row r="175" spans="1:17" s="4" customFormat="1">
      <c r="D175" s="11"/>
      <c r="E175" s="5"/>
      <c r="F175" s="5"/>
      <c r="G175" s="7"/>
      <c r="H175" s="7"/>
      <c r="I175" s="7"/>
      <c r="J175" s="7"/>
      <c r="L175" s="114"/>
      <c r="M175" s="114"/>
      <c r="N175" s="114"/>
      <c r="O175" s="114"/>
      <c r="P175" s="114"/>
      <c r="Q175" s="114"/>
    </row>
    <row r="176" spans="1:17" s="4" customFormat="1">
      <c r="D176" s="11"/>
      <c r="E176" s="5"/>
      <c r="F176" s="5"/>
      <c r="G176" s="7"/>
      <c r="H176" s="7"/>
      <c r="I176" s="7"/>
      <c r="J176" s="7"/>
      <c r="L176" s="114"/>
      <c r="M176" s="114"/>
      <c r="N176" s="114"/>
      <c r="O176" s="114"/>
      <c r="P176" s="114"/>
      <c r="Q176" s="114"/>
    </row>
    <row r="177" spans="1:17" s="4" customFormat="1">
      <c r="D177" s="11"/>
      <c r="E177" s="5"/>
      <c r="F177" s="5"/>
      <c r="G177" s="7"/>
      <c r="H177" s="7"/>
      <c r="I177" s="7"/>
      <c r="J177" s="7"/>
      <c r="L177" s="114"/>
      <c r="M177" s="114"/>
      <c r="N177" s="114"/>
      <c r="O177" s="114"/>
      <c r="P177" s="114"/>
      <c r="Q177" s="114"/>
    </row>
    <row r="178" spans="1:17" s="4" customFormat="1">
      <c r="D178" s="11"/>
      <c r="E178" s="5"/>
      <c r="F178" s="5"/>
      <c r="G178" s="7"/>
      <c r="H178" s="7"/>
      <c r="I178" s="7"/>
      <c r="J178" s="7"/>
      <c r="L178" s="114"/>
      <c r="M178" s="114"/>
      <c r="N178" s="114"/>
      <c r="O178" s="114"/>
      <c r="P178" s="114"/>
      <c r="Q178" s="114"/>
    </row>
    <row r="179" spans="1:17" s="4" customFormat="1">
      <c r="D179" s="11"/>
      <c r="E179" s="5"/>
      <c r="F179" s="5"/>
      <c r="G179" s="7"/>
      <c r="H179" s="7"/>
      <c r="I179" s="7"/>
      <c r="J179" s="7"/>
      <c r="L179" s="114"/>
      <c r="M179" s="114"/>
      <c r="N179" s="114"/>
      <c r="O179" s="114"/>
      <c r="P179" s="114"/>
      <c r="Q179" s="114"/>
    </row>
    <row r="180" spans="1:17" s="4" customFormat="1">
      <c r="D180" s="11"/>
      <c r="E180" s="5"/>
      <c r="F180" s="5"/>
      <c r="G180" s="7"/>
      <c r="H180" s="7"/>
      <c r="I180" s="7"/>
      <c r="J180" s="7"/>
      <c r="L180" s="114"/>
      <c r="M180" s="114"/>
      <c r="N180" s="114"/>
      <c r="O180" s="114"/>
      <c r="P180" s="114"/>
      <c r="Q180" s="114"/>
    </row>
    <row r="181" spans="1:17" s="4" customFormat="1">
      <c r="D181" s="11"/>
      <c r="E181" s="5"/>
      <c r="F181" s="5"/>
      <c r="G181" s="7"/>
      <c r="H181" s="7"/>
      <c r="I181" s="7"/>
      <c r="J181" s="7"/>
      <c r="L181" s="114"/>
      <c r="M181" s="114"/>
      <c r="N181" s="114"/>
      <c r="O181" s="114"/>
      <c r="P181" s="114"/>
      <c r="Q181" s="114"/>
    </row>
    <row r="182" spans="1:17" s="4" customFormat="1">
      <c r="D182" s="11"/>
      <c r="E182" s="5"/>
      <c r="F182" s="5"/>
      <c r="G182" s="7"/>
      <c r="H182" s="7"/>
      <c r="I182" s="7"/>
      <c r="J182" s="7"/>
      <c r="L182" s="114"/>
      <c r="M182" s="114"/>
      <c r="N182" s="114"/>
      <c r="O182" s="114"/>
      <c r="P182" s="114"/>
      <c r="Q182" s="114"/>
    </row>
    <row r="183" spans="1:17" s="4" customFormat="1">
      <c r="D183" s="11"/>
      <c r="E183" s="5"/>
      <c r="F183" s="5"/>
      <c r="G183" s="7"/>
      <c r="H183" s="7"/>
      <c r="I183" s="7"/>
      <c r="J183" s="7"/>
      <c r="L183" s="114"/>
      <c r="M183" s="114"/>
      <c r="N183" s="114"/>
      <c r="O183" s="114"/>
      <c r="P183" s="114"/>
      <c r="Q183" s="114"/>
    </row>
    <row r="184" spans="1:17" s="4" customFormat="1">
      <c r="D184" s="11"/>
      <c r="E184" s="5"/>
      <c r="F184" s="5"/>
      <c r="G184" s="7"/>
      <c r="H184" s="7"/>
      <c r="I184" s="7"/>
      <c r="J184" s="7"/>
      <c r="L184" s="114"/>
      <c r="M184" s="114"/>
      <c r="N184" s="114"/>
      <c r="O184" s="114"/>
      <c r="P184" s="114"/>
      <c r="Q184" s="114"/>
    </row>
    <row r="185" spans="1:17" s="4" customFormat="1">
      <c r="D185" s="11"/>
      <c r="E185" s="5"/>
      <c r="F185" s="5"/>
      <c r="G185" s="7"/>
      <c r="H185" s="7"/>
      <c r="I185" s="7"/>
      <c r="J185" s="7"/>
      <c r="L185" s="114"/>
      <c r="M185" s="114"/>
      <c r="N185" s="114"/>
      <c r="O185" s="114"/>
      <c r="P185" s="114"/>
      <c r="Q185" s="114"/>
    </row>
    <row r="186" spans="1:17" s="4" customFormat="1">
      <c r="D186" s="11"/>
      <c r="E186" s="5"/>
      <c r="F186" s="5"/>
      <c r="G186" s="7"/>
      <c r="H186" s="7"/>
      <c r="I186" s="7"/>
      <c r="J186" s="7"/>
      <c r="L186" s="114"/>
      <c r="M186" s="114"/>
      <c r="N186" s="114"/>
      <c r="O186" s="114"/>
      <c r="P186" s="114"/>
      <c r="Q186" s="114"/>
    </row>
    <row r="187" spans="1:17" s="4" customFormat="1">
      <c r="D187" s="11"/>
      <c r="E187" s="5"/>
      <c r="F187" s="5"/>
      <c r="G187" s="7"/>
      <c r="H187" s="7"/>
      <c r="I187" s="7"/>
      <c r="J187" s="7"/>
      <c r="L187" s="114"/>
      <c r="M187" s="114"/>
      <c r="N187" s="114"/>
      <c r="O187" s="114"/>
      <c r="P187" s="114"/>
      <c r="Q187" s="114"/>
    </row>
    <row r="188" spans="1:17" s="4" customFormat="1">
      <c r="D188" s="11"/>
      <c r="E188" s="5"/>
      <c r="F188" s="5"/>
      <c r="G188" s="7"/>
      <c r="H188" s="7"/>
      <c r="I188" s="7"/>
      <c r="J188" s="7"/>
      <c r="L188" s="114"/>
      <c r="M188" s="114"/>
      <c r="N188" s="114"/>
      <c r="O188" s="114"/>
      <c r="P188" s="114"/>
      <c r="Q188" s="114"/>
    </row>
    <row r="189" spans="1:17" s="4" customFormat="1">
      <c r="D189" s="11"/>
      <c r="E189" s="5"/>
      <c r="F189" s="5"/>
      <c r="G189" s="7"/>
      <c r="H189" s="7"/>
      <c r="I189" s="7"/>
      <c r="J189" s="7"/>
      <c r="L189" s="114"/>
      <c r="M189" s="114"/>
      <c r="N189" s="114"/>
      <c r="O189" s="114"/>
      <c r="P189" s="114"/>
      <c r="Q189" s="114"/>
    </row>
    <row r="190" spans="1:17" s="4" customFormat="1">
      <c r="D190" s="11"/>
      <c r="E190" s="5"/>
      <c r="F190" s="5"/>
      <c r="G190" s="7"/>
      <c r="H190" s="7"/>
      <c r="I190" s="7"/>
      <c r="J190" s="7"/>
      <c r="L190" s="114"/>
      <c r="M190" s="114"/>
      <c r="N190" s="114"/>
      <c r="O190" s="114"/>
      <c r="P190" s="114"/>
      <c r="Q190" s="114"/>
    </row>
    <row r="191" spans="1:17">
      <c r="A191" s="4"/>
      <c r="B191" s="4"/>
      <c r="C191" s="4"/>
      <c r="D191" s="11"/>
      <c r="E191" s="5"/>
      <c r="F191" s="5"/>
      <c r="G191" s="7"/>
      <c r="H191" s="7"/>
      <c r="I191" s="7"/>
      <c r="J191" s="7"/>
    </row>
  </sheetData>
  <mergeCells count="96">
    <mergeCell ref="A52:A53"/>
    <mergeCell ref="K76:L76"/>
    <mergeCell ref="A54:A55"/>
    <mergeCell ref="B54:B55"/>
    <mergeCell ref="D54:D55"/>
    <mergeCell ref="G54:G55"/>
    <mergeCell ref="I54:I55"/>
    <mergeCell ref="A57:A60"/>
    <mergeCell ref="B57:B60"/>
    <mergeCell ref="D57:D58"/>
    <mergeCell ref="G57:G58"/>
    <mergeCell ref="I57:I58"/>
    <mergeCell ref="J57:J58"/>
    <mergeCell ref="D59:D60"/>
    <mergeCell ref="G59:G60"/>
    <mergeCell ref="I59:I60"/>
    <mergeCell ref="A45:A48"/>
    <mergeCell ref="B45:B48"/>
    <mergeCell ref="D45:D48"/>
    <mergeCell ref="G143:I143"/>
    <mergeCell ref="A134:J134"/>
    <mergeCell ref="A135:J135"/>
    <mergeCell ref="A136:J136"/>
    <mergeCell ref="A137:J137"/>
    <mergeCell ref="G141:I141"/>
    <mergeCell ref="A138:J138"/>
    <mergeCell ref="J59:J60"/>
    <mergeCell ref="J54:J55"/>
    <mergeCell ref="A50:A51"/>
    <mergeCell ref="B50:B51"/>
    <mergeCell ref="D50:D51"/>
    <mergeCell ref="G50:G51"/>
    <mergeCell ref="I50:I51"/>
    <mergeCell ref="J50:J51"/>
    <mergeCell ref="G45:G48"/>
    <mergeCell ref="I45:I48"/>
    <mergeCell ref="G43:G44"/>
    <mergeCell ref="I43:I44"/>
    <mergeCell ref="J45:J48"/>
    <mergeCell ref="J43:J44"/>
    <mergeCell ref="I26:I29"/>
    <mergeCell ref="J26:J29"/>
    <mergeCell ref="I40:I41"/>
    <mergeCell ref="J40:J41"/>
    <mergeCell ref="I30:I34"/>
    <mergeCell ref="J30:J34"/>
    <mergeCell ref="G26:G29"/>
    <mergeCell ref="A40:A41"/>
    <mergeCell ref="B40:B41"/>
    <mergeCell ref="D40:D41"/>
    <mergeCell ref="G40:G41"/>
    <mergeCell ref="G30:G34"/>
    <mergeCell ref="A43:A44"/>
    <mergeCell ref="B43:B44"/>
    <mergeCell ref="D43:D44"/>
    <mergeCell ref="B23:B24"/>
    <mergeCell ref="D23:D24"/>
    <mergeCell ref="A30:A34"/>
    <mergeCell ref="D30:D34"/>
    <mergeCell ref="B30:B34"/>
    <mergeCell ref="A26:A29"/>
    <mergeCell ref="B26:B29"/>
    <mergeCell ref="D26:D29"/>
    <mergeCell ref="A23:A24"/>
    <mergeCell ref="G23:G24"/>
    <mergeCell ref="I23:I24"/>
    <mergeCell ref="J23:J24"/>
    <mergeCell ref="A17:J17"/>
    <mergeCell ref="A19:A20"/>
    <mergeCell ref="B19:B20"/>
    <mergeCell ref="C19:C20"/>
    <mergeCell ref="D19:D20"/>
    <mergeCell ref="E19:E20"/>
    <mergeCell ref="F19:F20"/>
    <mergeCell ref="G19:G20"/>
    <mergeCell ref="H19:H20"/>
    <mergeCell ref="I19:I20"/>
    <mergeCell ref="J19:J20"/>
    <mergeCell ref="A16:J16"/>
    <mergeCell ref="A1:J1"/>
    <mergeCell ref="A2:J2"/>
    <mergeCell ref="A3:J3"/>
    <mergeCell ref="A5:J5"/>
    <mergeCell ref="A7:C7"/>
    <mergeCell ref="A8:J8"/>
    <mergeCell ref="A9:J9"/>
    <mergeCell ref="A11:J11"/>
    <mergeCell ref="A13:J13"/>
    <mergeCell ref="A14:J14"/>
    <mergeCell ref="A15:J15"/>
    <mergeCell ref="A6:C6"/>
    <mergeCell ref="B52:B53"/>
    <mergeCell ref="D52:D53"/>
    <mergeCell ref="H52:H53"/>
    <mergeCell ref="J52:J53"/>
    <mergeCell ref="I52:I53"/>
  </mergeCells>
  <printOptions horizontalCentered="1"/>
  <pageMargins left="0.7" right="0.7" top="0.75" bottom="0.75" header="0.3" footer="0.3"/>
  <pageSetup paperSize="9" scale="70" orientation="landscape" r:id="rId1"/>
  <headerFooter alignWithMargins="0">
    <oddFooter>Stranica &amp;P od &amp;N</oddFooter>
  </headerFooter>
  <rowBreaks count="2" manualBreakCount="2">
    <brk id="56" max="9" man="1"/>
    <brk id="131" max="9" man="1"/>
  </rowBreaks>
</worksheet>
</file>

<file path=xl/worksheets/sheet3.xml><?xml version="1.0" encoding="utf-8"?>
<worksheet xmlns="http://schemas.openxmlformats.org/spreadsheetml/2006/main" xmlns:r="http://schemas.openxmlformats.org/officeDocument/2006/relationships">
  <dimension ref="A1:Q243"/>
  <sheetViews>
    <sheetView showWhiteSpace="0" view="pageBreakPreview" topLeftCell="A184" zoomScaleSheetLayoutView="100" workbookViewId="0">
      <selection activeCell="E184" sqref="E184:F184"/>
    </sheetView>
  </sheetViews>
  <sheetFormatPr defaultColWidth="18.85546875" defaultRowHeight="18"/>
  <cols>
    <col min="1" max="1" width="9.42578125" style="144" customWidth="1"/>
    <col min="2" max="2" width="12.5703125" style="144" customWidth="1"/>
    <col min="3" max="3" width="44" style="144" customWidth="1"/>
    <col min="4" max="4" width="10.7109375" style="31" customWidth="1"/>
    <col min="5" max="5" width="18.42578125" style="107" customWidth="1"/>
    <col min="6" max="6" width="18.85546875" style="107"/>
    <col min="7" max="7" width="13.85546875" style="108" customWidth="1"/>
    <col min="8" max="8" width="14.7109375" style="108" customWidth="1"/>
    <col min="9" max="9" width="14.28515625" style="108" customWidth="1"/>
    <col min="10" max="10" width="16.28515625" style="108" customWidth="1"/>
    <col min="11" max="11" width="18.85546875" style="144"/>
    <col min="12" max="17" width="18.85546875" style="109"/>
    <col min="18" max="16384" width="18.85546875" style="144"/>
  </cols>
  <sheetData>
    <row r="1" spans="1:17" ht="6" customHeight="1">
      <c r="A1" s="199"/>
      <c r="B1" s="199"/>
      <c r="C1" s="199"/>
      <c r="D1" s="199"/>
      <c r="E1" s="199"/>
      <c r="F1" s="199"/>
      <c r="G1" s="199"/>
      <c r="H1" s="199"/>
      <c r="I1" s="199"/>
      <c r="J1" s="199"/>
    </row>
    <row r="2" spans="1:17" ht="32.25" customHeight="1">
      <c r="A2" s="198" t="s">
        <v>0</v>
      </c>
      <c r="B2" s="199"/>
      <c r="C2" s="199"/>
      <c r="D2" s="199"/>
      <c r="E2" s="199"/>
      <c r="F2" s="199"/>
      <c r="G2" s="199"/>
      <c r="H2" s="199"/>
      <c r="I2" s="199"/>
      <c r="J2" s="199"/>
    </row>
    <row r="3" spans="1:17">
      <c r="A3" s="259" t="s">
        <v>1</v>
      </c>
      <c r="B3" s="259"/>
      <c r="C3" s="259"/>
      <c r="D3" s="259"/>
      <c r="E3" s="259"/>
      <c r="F3" s="259"/>
      <c r="G3" s="259"/>
      <c r="H3" s="259"/>
      <c r="I3" s="259"/>
      <c r="J3" s="259"/>
    </row>
    <row r="4" spans="1:17" ht="12" customHeight="1">
      <c r="A4" s="4"/>
      <c r="B4" s="5"/>
      <c r="C4" s="5"/>
      <c r="D4" s="12"/>
      <c r="E4" s="6"/>
      <c r="F4" s="5"/>
      <c r="G4" s="7"/>
      <c r="H4" s="7"/>
      <c r="I4" s="7"/>
      <c r="J4" s="7"/>
    </row>
    <row r="5" spans="1:17" ht="22.5" customHeight="1">
      <c r="A5" s="259" t="s">
        <v>255</v>
      </c>
      <c r="B5" s="259"/>
      <c r="C5" s="259"/>
      <c r="D5" s="259"/>
      <c r="E5" s="259"/>
      <c r="F5" s="259"/>
      <c r="G5" s="259"/>
      <c r="H5" s="259"/>
      <c r="I5" s="259"/>
      <c r="J5" s="259"/>
    </row>
    <row r="6" spans="1:17" ht="22.5" customHeight="1">
      <c r="A6" s="259" t="s">
        <v>335</v>
      </c>
      <c r="B6" s="273"/>
      <c r="C6" s="273"/>
      <c r="D6" s="11"/>
      <c r="E6" s="6"/>
      <c r="F6" s="5"/>
      <c r="G6" s="7"/>
      <c r="H6" s="7"/>
      <c r="I6" s="7"/>
      <c r="J6" s="7"/>
    </row>
    <row r="7" spans="1:17" ht="24.75" customHeight="1">
      <c r="A7" s="259" t="s">
        <v>337</v>
      </c>
      <c r="B7" s="259"/>
      <c r="C7" s="259"/>
      <c r="D7" s="130"/>
      <c r="E7" s="6"/>
      <c r="F7" s="5"/>
      <c r="G7" s="7"/>
      <c r="H7" s="7"/>
      <c r="I7" s="7"/>
      <c r="J7" s="7"/>
    </row>
    <row r="8" spans="1:17" s="133" customFormat="1" ht="53.25" customHeight="1">
      <c r="A8" s="199" t="s">
        <v>257</v>
      </c>
      <c r="B8" s="199"/>
      <c r="C8" s="199"/>
      <c r="D8" s="199"/>
      <c r="E8" s="199"/>
      <c r="F8" s="199"/>
      <c r="G8" s="199"/>
      <c r="H8" s="199"/>
      <c r="I8" s="199"/>
      <c r="J8" s="199"/>
      <c r="L8" s="49"/>
      <c r="M8" s="49"/>
      <c r="N8" s="49"/>
      <c r="O8" s="49"/>
      <c r="P8" s="49"/>
      <c r="Q8" s="49"/>
    </row>
    <row r="9" spans="1:17" s="133" customFormat="1" ht="9.75" customHeight="1">
      <c r="A9" s="199"/>
      <c r="B9" s="199"/>
      <c r="C9" s="199"/>
      <c r="D9" s="199"/>
      <c r="E9" s="199"/>
      <c r="F9" s="199"/>
      <c r="G9" s="199"/>
      <c r="H9" s="199"/>
      <c r="I9" s="199"/>
      <c r="J9" s="199"/>
      <c r="L9" s="49"/>
      <c r="M9" s="49"/>
      <c r="N9" s="49"/>
      <c r="O9" s="49"/>
      <c r="P9" s="49"/>
      <c r="Q9" s="49"/>
    </row>
    <row r="10" spans="1:17" s="133" customFormat="1" ht="13.5" hidden="1" customHeight="1">
      <c r="D10" s="81"/>
      <c r="F10" s="146"/>
      <c r="L10" s="49"/>
      <c r="M10" s="49"/>
      <c r="N10" s="49"/>
      <c r="O10" s="49"/>
      <c r="P10" s="49"/>
      <c r="Q10" s="49"/>
    </row>
    <row r="11" spans="1:17" s="111" customFormat="1" ht="42.75" customHeight="1">
      <c r="A11" s="260" t="s">
        <v>336</v>
      </c>
      <c r="B11" s="199"/>
      <c r="C11" s="199"/>
      <c r="D11" s="199"/>
      <c r="E11" s="199"/>
      <c r="F11" s="199"/>
      <c r="G11" s="199"/>
      <c r="H11" s="199"/>
      <c r="I11" s="199"/>
      <c r="J11" s="199"/>
      <c r="L11" s="112"/>
      <c r="M11" s="112"/>
      <c r="N11" s="112"/>
      <c r="O11" s="112"/>
      <c r="P11" s="112"/>
      <c r="Q11" s="112"/>
    </row>
    <row r="12" spans="1:17" s="111" customFormat="1" ht="7.5" customHeight="1">
      <c r="A12" s="113"/>
      <c r="B12" s="133"/>
      <c r="D12" s="131"/>
      <c r="F12" s="133"/>
      <c r="L12" s="112"/>
      <c r="M12" s="112"/>
      <c r="N12" s="112"/>
      <c r="O12" s="112"/>
      <c r="P12" s="112"/>
      <c r="Q12" s="112"/>
    </row>
    <row r="13" spans="1:17" s="111" customFormat="1" ht="26.25" customHeight="1">
      <c r="A13" s="261" t="s">
        <v>2</v>
      </c>
      <c r="B13" s="261"/>
      <c r="C13" s="261"/>
      <c r="D13" s="261"/>
      <c r="E13" s="261"/>
      <c r="F13" s="261"/>
      <c r="G13" s="261"/>
      <c r="H13" s="261"/>
      <c r="I13" s="261"/>
      <c r="J13" s="261"/>
      <c r="L13" s="112"/>
      <c r="M13" s="112"/>
      <c r="N13" s="112"/>
      <c r="O13" s="112"/>
      <c r="P13" s="112"/>
      <c r="Q13" s="112"/>
    </row>
    <row r="14" spans="1:17" s="133" customFormat="1" ht="55.5" customHeight="1">
      <c r="A14" s="247" t="s">
        <v>342</v>
      </c>
      <c r="B14" s="198"/>
      <c r="C14" s="198"/>
      <c r="D14" s="198"/>
      <c r="E14" s="198"/>
      <c r="F14" s="198"/>
      <c r="G14" s="198"/>
      <c r="H14" s="198"/>
      <c r="I14" s="198"/>
      <c r="J14" s="198"/>
      <c r="L14" s="49"/>
      <c r="M14" s="49"/>
      <c r="N14" s="49"/>
      <c r="O14" s="49"/>
      <c r="P14" s="49"/>
      <c r="Q14" s="49"/>
    </row>
    <row r="15" spans="1:17" s="133" customFormat="1" ht="54" customHeight="1">
      <c r="A15" s="261" t="s">
        <v>3</v>
      </c>
      <c r="B15" s="261"/>
      <c r="C15" s="261"/>
      <c r="D15" s="261"/>
      <c r="E15" s="261"/>
      <c r="F15" s="261"/>
      <c r="G15" s="261"/>
      <c r="H15" s="261"/>
      <c r="I15" s="261"/>
      <c r="J15" s="261"/>
      <c r="L15" s="49"/>
      <c r="M15" s="49"/>
      <c r="N15" s="49"/>
      <c r="O15" s="49"/>
      <c r="P15" s="49"/>
      <c r="Q15" s="49"/>
    </row>
    <row r="16" spans="1:17" s="133" customFormat="1" ht="33.75" customHeight="1">
      <c r="A16" s="258" t="s">
        <v>4</v>
      </c>
      <c r="B16" s="199"/>
      <c r="C16" s="199"/>
      <c r="D16" s="199"/>
      <c r="E16" s="199"/>
      <c r="F16" s="199"/>
      <c r="G16" s="199"/>
      <c r="H16" s="199"/>
      <c r="I16" s="199"/>
      <c r="J16" s="199"/>
      <c r="L16" s="49"/>
      <c r="M16" s="49"/>
      <c r="N16" s="49"/>
      <c r="O16" s="49"/>
      <c r="P16" s="49"/>
      <c r="Q16" s="49"/>
    </row>
    <row r="17" spans="1:17" ht="43.5" customHeight="1" thickBot="1">
      <c r="A17" s="233"/>
      <c r="B17" s="233"/>
      <c r="C17" s="233"/>
      <c r="D17" s="233"/>
      <c r="E17" s="233"/>
      <c r="F17" s="233"/>
      <c r="G17" s="233"/>
      <c r="H17" s="233"/>
      <c r="I17" s="233"/>
      <c r="J17" s="233"/>
    </row>
    <row r="18" spans="1:17" ht="18.75" hidden="1" thickBot="1">
      <c r="B18" s="4"/>
      <c r="C18" s="4"/>
      <c r="D18" s="11"/>
      <c r="E18" s="5"/>
      <c r="F18" s="5"/>
      <c r="G18" s="7"/>
      <c r="H18" s="7"/>
      <c r="I18" s="7"/>
      <c r="J18" s="7"/>
    </row>
    <row r="19" spans="1:17" s="11" customFormat="1" ht="85.5" customHeight="1">
      <c r="A19" s="234" t="s">
        <v>5</v>
      </c>
      <c r="B19" s="237" t="s">
        <v>8</v>
      </c>
      <c r="C19" s="237" t="s">
        <v>7</v>
      </c>
      <c r="D19" s="237" t="s">
        <v>9</v>
      </c>
      <c r="E19" s="238" t="s">
        <v>338</v>
      </c>
      <c r="F19" s="274" t="s">
        <v>11</v>
      </c>
      <c r="G19" s="239" t="s">
        <v>12</v>
      </c>
      <c r="H19" s="239" t="s">
        <v>13</v>
      </c>
      <c r="I19" s="239" t="s">
        <v>14</v>
      </c>
      <c r="J19" s="240" t="s">
        <v>15</v>
      </c>
      <c r="L19" s="137"/>
      <c r="M19" s="137"/>
      <c r="N19" s="137"/>
      <c r="O19" s="137"/>
      <c r="P19" s="137"/>
      <c r="Q19" s="137"/>
    </row>
    <row r="20" spans="1:17" s="11" customFormat="1" ht="4.5" hidden="1" customHeight="1">
      <c r="A20" s="214"/>
      <c r="B20" s="210"/>
      <c r="C20" s="210"/>
      <c r="D20" s="210"/>
      <c r="E20" s="210"/>
      <c r="F20" s="231"/>
      <c r="G20" s="210"/>
      <c r="H20" s="210"/>
      <c r="I20" s="210"/>
      <c r="J20" s="230"/>
      <c r="L20" s="137"/>
      <c r="M20" s="137"/>
      <c r="N20" s="137"/>
      <c r="O20" s="137"/>
      <c r="P20" s="137"/>
      <c r="Q20" s="137"/>
    </row>
    <row r="21" spans="1:17" s="4" customFormat="1" ht="16.5" customHeight="1">
      <c r="A21" s="139">
        <v>1</v>
      </c>
      <c r="B21" s="142">
        <v>2</v>
      </c>
      <c r="C21" s="142">
        <v>3</v>
      </c>
      <c r="D21" s="136">
        <v>4</v>
      </c>
      <c r="E21" s="142">
        <v>5</v>
      </c>
      <c r="F21" s="141">
        <v>6</v>
      </c>
      <c r="G21" s="142">
        <v>7</v>
      </c>
      <c r="H21" s="142">
        <v>8</v>
      </c>
      <c r="I21" s="142">
        <v>9</v>
      </c>
      <c r="J21" s="145">
        <v>10</v>
      </c>
      <c r="L21" s="138"/>
      <c r="M21" s="138"/>
      <c r="N21" s="138"/>
      <c r="O21" s="138"/>
      <c r="P21" s="138"/>
      <c r="Q21" s="138"/>
    </row>
    <row r="22" spans="1:17" s="4" customFormat="1" ht="51" customHeight="1">
      <c r="A22" s="139" t="s">
        <v>16</v>
      </c>
      <c r="B22" s="142">
        <v>321</v>
      </c>
      <c r="C22" s="142" t="s">
        <v>17</v>
      </c>
      <c r="D22" s="136"/>
      <c r="E22" s="141">
        <f>+F22-(20%*F22)</f>
        <v>9600</v>
      </c>
      <c r="F22" s="141">
        <v>12000</v>
      </c>
      <c r="G22" s="142" t="s">
        <v>18</v>
      </c>
      <c r="H22" s="89"/>
      <c r="I22" s="89"/>
      <c r="J22" s="90"/>
      <c r="L22" s="138"/>
      <c r="M22" s="138"/>
      <c r="N22" s="138"/>
      <c r="O22" s="138"/>
      <c r="P22" s="138"/>
      <c r="Q22" s="138"/>
    </row>
    <row r="23" spans="1:17" s="150" customFormat="1" ht="47.25" customHeight="1">
      <c r="A23" s="275" t="s">
        <v>19</v>
      </c>
      <c r="B23" s="277">
        <v>322</v>
      </c>
      <c r="C23" s="151" t="s">
        <v>21</v>
      </c>
      <c r="D23" s="279"/>
      <c r="E23" s="148">
        <f>+F23-(20%*F23)</f>
        <v>16000</v>
      </c>
      <c r="F23" s="148">
        <v>20000</v>
      </c>
      <c r="G23" s="280" t="s">
        <v>18</v>
      </c>
      <c r="H23" s="148" t="s">
        <v>22</v>
      </c>
      <c r="I23" s="280" t="s">
        <v>291</v>
      </c>
      <c r="J23" s="281" t="s">
        <v>292</v>
      </c>
      <c r="K23" s="149">
        <f>+E23+E24</f>
        <v>24000</v>
      </c>
      <c r="L23" s="159"/>
      <c r="M23" s="159"/>
      <c r="N23" s="159"/>
      <c r="O23" s="159"/>
      <c r="P23" s="159"/>
      <c r="Q23" s="159"/>
    </row>
    <row r="24" spans="1:17" s="150" customFormat="1" ht="47.25" customHeight="1">
      <c r="A24" s="276"/>
      <c r="B24" s="278"/>
      <c r="C24" s="151" t="s">
        <v>25</v>
      </c>
      <c r="D24" s="279"/>
      <c r="E24" s="148">
        <f>+F24-(20%*F24)</f>
        <v>8000</v>
      </c>
      <c r="F24" s="148">
        <v>10000</v>
      </c>
      <c r="G24" s="280"/>
      <c r="H24" s="148" t="s">
        <v>22</v>
      </c>
      <c r="I24" s="280"/>
      <c r="J24" s="281"/>
      <c r="L24" s="159"/>
      <c r="M24" s="159"/>
      <c r="N24" s="159"/>
      <c r="O24" s="159"/>
      <c r="P24" s="159"/>
      <c r="Q24" s="159"/>
    </row>
    <row r="25" spans="1:17" s="4" customFormat="1" ht="47.25" customHeight="1">
      <c r="A25" s="268" t="s">
        <v>26</v>
      </c>
      <c r="B25" s="253">
        <v>322</v>
      </c>
      <c r="C25" s="142" t="s">
        <v>21</v>
      </c>
      <c r="D25" s="210"/>
      <c r="E25" s="141">
        <f>+F25-(20%*F25)</f>
        <v>11200</v>
      </c>
      <c r="F25" s="141">
        <v>14000</v>
      </c>
      <c r="G25" s="263" t="s">
        <v>18</v>
      </c>
      <c r="H25" s="141" t="s">
        <v>22</v>
      </c>
      <c r="I25" s="263" t="s">
        <v>291</v>
      </c>
      <c r="J25" s="264" t="s">
        <v>292</v>
      </c>
      <c r="K25" s="5">
        <f>+E25+E26</f>
        <v>21600</v>
      </c>
      <c r="L25" s="138"/>
      <c r="M25" s="138"/>
      <c r="N25" s="138"/>
      <c r="O25" s="138"/>
      <c r="P25" s="138"/>
      <c r="Q25" s="138"/>
    </row>
    <row r="26" spans="1:17" s="4" customFormat="1" ht="47.25" customHeight="1">
      <c r="A26" s="205"/>
      <c r="B26" s="255"/>
      <c r="C26" s="142" t="s">
        <v>25</v>
      </c>
      <c r="D26" s="210"/>
      <c r="E26" s="141">
        <f>+F26-(20%*F26)</f>
        <v>10400</v>
      </c>
      <c r="F26" s="141">
        <v>13000</v>
      </c>
      <c r="G26" s="263"/>
      <c r="H26" s="141" t="s">
        <v>22</v>
      </c>
      <c r="I26" s="263"/>
      <c r="J26" s="264"/>
      <c r="L26" s="138"/>
      <c r="M26" s="138"/>
      <c r="N26" s="138"/>
      <c r="O26" s="138"/>
      <c r="P26" s="138"/>
      <c r="Q26" s="138"/>
    </row>
    <row r="27" spans="1:17" s="4" customFormat="1" ht="52.5" customHeight="1">
      <c r="A27" s="139" t="s">
        <v>28</v>
      </c>
      <c r="B27" s="140">
        <v>322</v>
      </c>
      <c r="C27" s="142" t="s">
        <v>27</v>
      </c>
      <c r="D27" s="136"/>
      <c r="E27" s="141">
        <f>+F27-(4.761904762%*F27)</f>
        <v>5714.2857142800003</v>
      </c>
      <c r="F27" s="141">
        <v>6000</v>
      </c>
      <c r="G27" s="142" t="s">
        <v>18</v>
      </c>
      <c r="H27" s="89"/>
      <c r="I27" s="89"/>
      <c r="J27" s="90"/>
      <c r="L27" s="138"/>
      <c r="M27" s="138"/>
      <c r="N27" s="138"/>
      <c r="O27" s="138"/>
      <c r="P27" s="138"/>
      <c r="Q27" s="138"/>
    </row>
    <row r="28" spans="1:17" s="150" customFormat="1" ht="61.5" customHeight="1">
      <c r="A28" s="283">
        <v>5</v>
      </c>
      <c r="B28" s="277">
        <v>322</v>
      </c>
      <c r="C28" s="151" t="s">
        <v>30</v>
      </c>
      <c r="D28" s="279"/>
      <c r="E28" s="148">
        <f t="shared" ref="E28:E48" si="0">+F28-(20%*F28)</f>
        <v>21600</v>
      </c>
      <c r="F28" s="148">
        <v>27000</v>
      </c>
      <c r="G28" s="280" t="s">
        <v>18</v>
      </c>
      <c r="H28" s="148" t="s">
        <v>22</v>
      </c>
      <c r="I28" s="280" t="s">
        <v>291</v>
      </c>
      <c r="J28" s="281" t="s">
        <v>292</v>
      </c>
      <c r="K28" s="149">
        <f>+E28+E29+E30+E31</f>
        <v>109600</v>
      </c>
      <c r="L28" s="159"/>
      <c r="M28" s="159"/>
      <c r="N28" s="159"/>
      <c r="O28" s="159"/>
      <c r="P28" s="159"/>
      <c r="Q28" s="159"/>
    </row>
    <row r="29" spans="1:17" s="150" customFormat="1" ht="73.5" customHeight="1">
      <c r="A29" s="283"/>
      <c r="B29" s="278"/>
      <c r="C29" s="151" t="s">
        <v>31</v>
      </c>
      <c r="D29" s="279"/>
      <c r="E29" s="148">
        <f t="shared" si="0"/>
        <v>12800</v>
      </c>
      <c r="F29" s="148">
        <v>16000</v>
      </c>
      <c r="G29" s="278"/>
      <c r="H29" s="148" t="s">
        <v>22</v>
      </c>
      <c r="I29" s="280"/>
      <c r="J29" s="281"/>
      <c r="K29" s="149">
        <f>57000+F28+F29+F30+F31+F36+F37+F38+F39+F40+F47+F49+F51+F54+F55+F58+F62+F63+F64+F65+F70+F74+F75+F79+F82+F83++F93+F104+F112+F114+F116+F121+F123+F127+F143+F149+F151+F153+F160+F165+F167+F171+F173+F174+F175+F176</f>
        <v>1773834</v>
      </c>
      <c r="L29" s="159"/>
      <c r="M29" s="159"/>
      <c r="N29" s="159"/>
      <c r="O29" s="159"/>
      <c r="P29" s="159"/>
      <c r="Q29" s="159"/>
    </row>
    <row r="30" spans="1:17" s="150" customFormat="1" ht="67.5" customHeight="1">
      <c r="A30" s="283"/>
      <c r="B30" s="278"/>
      <c r="C30" s="151" t="s">
        <v>32</v>
      </c>
      <c r="D30" s="279"/>
      <c r="E30" s="148">
        <f t="shared" si="0"/>
        <v>59200</v>
      </c>
      <c r="F30" s="148">
        <v>74000</v>
      </c>
      <c r="G30" s="278"/>
      <c r="H30" s="148" t="s">
        <v>22</v>
      </c>
      <c r="I30" s="280" t="s">
        <v>23</v>
      </c>
      <c r="J30" s="281" t="s">
        <v>24</v>
      </c>
      <c r="L30" s="159"/>
      <c r="M30" s="159"/>
      <c r="N30" s="159"/>
      <c r="O30" s="159"/>
      <c r="P30" s="159"/>
      <c r="Q30" s="159"/>
    </row>
    <row r="31" spans="1:17" s="150" customFormat="1" ht="61.5" customHeight="1">
      <c r="A31" s="283"/>
      <c r="B31" s="278"/>
      <c r="C31" s="151" t="s">
        <v>33</v>
      </c>
      <c r="D31" s="279"/>
      <c r="E31" s="148">
        <f t="shared" si="0"/>
        <v>16000</v>
      </c>
      <c r="F31" s="148">
        <v>20000</v>
      </c>
      <c r="G31" s="278"/>
      <c r="H31" s="148" t="s">
        <v>22</v>
      </c>
      <c r="I31" s="280"/>
      <c r="J31" s="281"/>
      <c r="K31" s="149"/>
      <c r="L31" s="159"/>
      <c r="M31" s="159"/>
      <c r="N31" s="159"/>
      <c r="O31" s="159"/>
      <c r="P31" s="159"/>
      <c r="Q31" s="159"/>
    </row>
    <row r="32" spans="1:17" s="4" customFormat="1" ht="61.5" customHeight="1">
      <c r="A32" s="265">
        <v>6</v>
      </c>
      <c r="B32" s="253">
        <v>322</v>
      </c>
      <c r="C32" s="142" t="s">
        <v>30</v>
      </c>
      <c r="D32" s="210"/>
      <c r="E32" s="141">
        <f t="shared" si="0"/>
        <v>20000</v>
      </c>
      <c r="F32" s="141">
        <v>25000</v>
      </c>
      <c r="G32" s="263" t="s">
        <v>18</v>
      </c>
      <c r="H32" s="141" t="s">
        <v>22</v>
      </c>
      <c r="I32" s="263" t="s">
        <v>291</v>
      </c>
      <c r="J32" s="264" t="s">
        <v>292</v>
      </c>
      <c r="K32" s="5">
        <f>+E32+E33+E34+E35</f>
        <v>89600</v>
      </c>
      <c r="L32" s="138"/>
      <c r="M32" s="138"/>
      <c r="N32" s="138"/>
      <c r="O32" s="138"/>
      <c r="P32" s="138"/>
      <c r="Q32" s="138"/>
    </row>
    <row r="33" spans="1:17" s="4" customFormat="1" ht="73.5" customHeight="1">
      <c r="A33" s="265"/>
      <c r="B33" s="255"/>
      <c r="C33" s="142" t="s">
        <v>31</v>
      </c>
      <c r="D33" s="210"/>
      <c r="E33" s="141">
        <f t="shared" si="0"/>
        <v>12800</v>
      </c>
      <c r="F33" s="141">
        <v>16000</v>
      </c>
      <c r="G33" s="255"/>
      <c r="H33" s="141" t="s">
        <v>22</v>
      </c>
      <c r="I33" s="263"/>
      <c r="J33" s="264"/>
      <c r="L33" s="138"/>
      <c r="M33" s="138"/>
      <c r="N33" s="138"/>
      <c r="O33" s="138"/>
      <c r="P33" s="138"/>
      <c r="Q33" s="138"/>
    </row>
    <row r="34" spans="1:17" s="4" customFormat="1" ht="67.5" customHeight="1">
      <c r="A34" s="265"/>
      <c r="B34" s="255"/>
      <c r="C34" s="142" t="s">
        <v>32</v>
      </c>
      <c r="D34" s="210"/>
      <c r="E34" s="141">
        <f t="shared" si="0"/>
        <v>50400</v>
      </c>
      <c r="F34" s="141">
        <v>63000</v>
      </c>
      <c r="G34" s="255"/>
      <c r="H34" s="141" t="s">
        <v>22</v>
      </c>
      <c r="I34" s="263" t="s">
        <v>23</v>
      </c>
      <c r="J34" s="264" t="s">
        <v>24</v>
      </c>
      <c r="L34" s="138"/>
      <c r="M34" s="138"/>
      <c r="N34" s="138"/>
      <c r="O34" s="138"/>
      <c r="P34" s="138"/>
      <c r="Q34" s="138"/>
    </row>
    <row r="35" spans="1:17" s="4" customFormat="1" ht="61.5" customHeight="1">
      <c r="A35" s="265"/>
      <c r="B35" s="255"/>
      <c r="C35" s="142" t="s">
        <v>33</v>
      </c>
      <c r="D35" s="210"/>
      <c r="E35" s="141">
        <f t="shared" si="0"/>
        <v>6400</v>
      </c>
      <c r="F35" s="141">
        <v>8000</v>
      </c>
      <c r="G35" s="255"/>
      <c r="H35" s="141" t="s">
        <v>22</v>
      </c>
      <c r="I35" s="263"/>
      <c r="J35" s="264"/>
      <c r="K35" s="5"/>
      <c r="L35" s="138"/>
      <c r="M35" s="138"/>
      <c r="N35" s="138"/>
      <c r="O35" s="138"/>
      <c r="P35" s="138"/>
      <c r="Q35" s="138"/>
    </row>
    <row r="36" spans="1:17" s="150" customFormat="1" ht="61.5" customHeight="1">
      <c r="A36" s="283" t="s">
        <v>41</v>
      </c>
      <c r="B36" s="278">
        <v>322</v>
      </c>
      <c r="C36" s="151" t="s">
        <v>35</v>
      </c>
      <c r="D36" s="279"/>
      <c r="E36" s="148">
        <f t="shared" si="0"/>
        <v>5200</v>
      </c>
      <c r="F36" s="148">
        <v>6500</v>
      </c>
      <c r="G36" s="280"/>
      <c r="H36" s="148" t="s">
        <v>22</v>
      </c>
      <c r="I36" s="280" t="s">
        <v>291</v>
      </c>
      <c r="J36" s="281" t="s">
        <v>292</v>
      </c>
      <c r="K36" s="149">
        <f>+E36+E37+E38+E39+E40</f>
        <v>51600</v>
      </c>
      <c r="L36" s="159"/>
      <c r="M36" s="159"/>
      <c r="N36" s="159"/>
      <c r="O36" s="159"/>
      <c r="P36" s="159"/>
      <c r="Q36" s="159"/>
    </row>
    <row r="37" spans="1:17" s="150" customFormat="1" ht="61.5" customHeight="1">
      <c r="A37" s="283"/>
      <c r="B37" s="278"/>
      <c r="C37" s="151" t="s">
        <v>36</v>
      </c>
      <c r="D37" s="279"/>
      <c r="E37" s="148">
        <f t="shared" si="0"/>
        <v>20000</v>
      </c>
      <c r="F37" s="148">
        <v>25000</v>
      </c>
      <c r="G37" s="278"/>
      <c r="H37" s="148" t="s">
        <v>22</v>
      </c>
      <c r="I37" s="278"/>
      <c r="J37" s="282"/>
      <c r="L37" s="159"/>
      <c r="M37" s="159"/>
      <c r="N37" s="159"/>
      <c r="O37" s="159"/>
      <c r="P37" s="159"/>
      <c r="Q37" s="159"/>
    </row>
    <row r="38" spans="1:17" s="150" customFormat="1" ht="82.5" customHeight="1">
      <c r="A38" s="283"/>
      <c r="B38" s="278"/>
      <c r="C38" s="151" t="s">
        <v>305</v>
      </c>
      <c r="D38" s="279"/>
      <c r="E38" s="148">
        <f t="shared" si="0"/>
        <v>20000</v>
      </c>
      <c r="F38" s="148">
        <v>25000</v>
      </c>
      <c r="G38" s="278"/>
      <c r="H38" s="148" t="s">
        <v>22</v>
      </c>
      <c r="I38" s="278"/>
      <c r="J38" s="282"/>
      <c r="L38" s="159"/>
      <c r="M38" s="159"/>
      <c r="N38" s="159"/>
      <c r="O38" s="159"/>
      <c r="P38" s="159"/>
      <c r="Q38" s="159"/>
    </row>
    <row r="39" spans="1:17" s="150" customFormat="1" ht="89.25" customHeight="1">
      <c r="A39" s="283"/>
      <c r="B39" s="278"/>
      <c r="C39" s="151" t="s">
        <v>304</v>
      </c>
      <c r="D39" s="279"/>
      <c r="E39" s="148">
        <f t="shared" si="0"/>
        <v>4800</v>
      </c>
      <c r="F39" s="148">
        <v>6000</v>
      </c>
      <c r="G39" s="278"/>
      <c r="H39" s="148" t="s">
        <v>22</v>
      </c>
      <c r="I39" s="278"/>
      <c r="J39" s="282"/>
      <c r="K39" s="149"/>
      <c r="L39" s="159"/>
      <c r="M39" s="159"/>
      <c r="N39" s="159"/>
      <c r="O39" s="159"/>
      <c r="P39" s="159"/>
      <c r="Q39" s="159"/>
    </row>
    <row r="40" spans="1:17" s="150" customFormat="1" ht="72.75" customHeight="1">
      <c r="A40" s="283"/>
      <c r="B40" s="278"/>
      <c r="C40" s="151" t="s">
        <v>320</v>
      </c>
      <c r="D40" s="279"/>
      <c r="E40" s="148">
        <f t="shared" si="0"/>
        <v>1600</v>
      </c>
      <c r="F40" s="148">
        <v>2000</v>
      </c>
      <c r="G40" s="278"/>
      <c r="H40" s="148" t="s">
        <v>22</v>
      </c>
      <c r="I40" s="278"/>
      <c r="J40" s="282"/>
      <c r="L40" s="159"/>
      <c r="M40" s="159"/>
      <c r="N40" s="159"/>
      <c r="O40" s="159"/>
      <c r="P40" s="159"/>
      <c r="Q40" s="159"/>
    </row>
    <row r="41" spans="1:17" s="4" customFormat="1" ht="61.5" customHeight="1">
      <c r="A41" s="265" t="s">
        <v>43</v>
      </c>
      <c r="B41" s="255">
        <v>322</v>
      </c>
      <c r="C41" s="142" t="s">
        <v>35</v>
      </c>
      <c r="D41" s="210"/>
      <c r="E41" s="141">
        <f t="shared" si="0"/>
        <v>5200</v>
      </c>
      <c r="F41" s="141">
        <v>6500</v>
      </c>
      <c r="G41" s="263"/>
      <c r="H41" s="141" t="s">
        <v>22</v>
      </c>
      <c r="I41" s="263" t="s">
        <v>291</v>
      </c>
      <c r="J41" s="264" t="s">
        <v>292</v>
      </c>
      <c r="K41" s="5">
        <f>+E41+E42+E43+E44+E45</f>
        <v>47600</v>
      </c>
      <c r="L41" s="138"/>
      <c r="M41" s="138"/>
      <c r="N41" s="138"/>
      <c r="O41" s="138"/>
      <c r="P41" s="138"/>
      <c r="Q41" s="138"/>
    </row>
    <row r="42" spans="1:17" s="4" customFormat="1" ht="61.5" customHeight="1">
      <c r="A42" s="265"/>
      <c r="B42" s="255"/>
      <c r="C42" s="142" t="s">
        <v>36</v>
      </c>
      <c r="D42" s="210"/>
      <c r="E42" s="141">
        <f t="shared" si="0"/>
        <v>23200</v>
      </c>
      <c r="F42" s="141">
        <v>29000</v>
      </c>
      <c r="G42" s="255"/>
      <c r="H42" s="141" t="s">
        <v>22</v>
      </c>
      <c r="I42" s="255"/>
      <c r="J42" s="256"/>
      <c r="L42" s="138"/>
      <c r="M42" s="138"/>
      <c r="N42" s="138"/>
      <c r="O42" s="138"/>
      <c r="P42" s="138"/>
      <c r="Q42" s="138"/>
    </row>
    <row r="43" spans="1:17" s="4" customFormat="1" ht="82.5" customHeight="1">
      <c r="A43" s="265"/>
      <c r="B43" s="255"/>
      <c r="C43" s="142" t="s">
        <v>305</v>
      </c>
      <c r="D43" s="210"/>
      <c r="E43" s="141">
        <f t="shared" si="0"/>
        <v>12800</v>
      </c>
      <c r="F43" s="141">
        <v>16000</v>
      </c>
      <c r="G43" s="255"/>
      <c r="H43" s="141" t="s">
        <v>22</v>
      </c>
      <c r="I43" s="255"/>
      <c r="J43" s="256"/>
      <c r="L43" s="138"/>
      <c r="M43" s="138"/>
      <c r="N43" s="138"/>
      <c r="O43" s="138"/>
      <c r="P43" s="138"/>
      <c r="Q43" s="138"/>
    </row>
    <row r="44" spans="1:17" s="4" customFormat="1" ht="89.25" customHeight="1">
      <c r="A44" s="265"/>
      <c r="B44" s="255"/>
      <c r="C44" s="142" t="s">
        <v>304</v>
      </c>
      <c r="D44" s="210"/>
      <c r="E44" s="141">
        <f t="shared" si="0"/>
        <v>4800</v>
      </c>
      <c r="F44" s="141">
        <v>6000</v>
      </c>
      <c r="G44" s="255"/>
      <c r="H44" s="141" t="s">
        <v>22</v>
      </c>
      <c r="I44" s="255"/>
      <c r="J44" s="256"/>
      <c r="K44" s="5"/>
      <c r="L44" s="138"/>
      <c r="M44" s="138"/>
      <c r="N44" s="138"/>
      <c r="O44" s="138"/>
      <c r="P44" s="138"/>
      <c r="Q44" s="138"/>
    </row>
    <row r="45" spans="1:17" s="4" customFormat="1" ht="72.75" customHeight="1">
      <c r="A45" s="265"/>
      <c r="B45" s="255"/>
      <c r="C45" s="142" t="s">
        <v>320</v>
      </c>
      <c r="D45" s="210"/>
      <c r="E45" s="141">
        <f t="shared" si="0"/>
        <v>1600</v>
      </c>
      <c r="F45" s="141">
        <v>2000</v>
      </c>
      <c r="G45" s="255"/>
      <c r="H45" s="141" t="s">
        <v>22</v>
      </c>
      <c r="I45" s="255"/>
      <c r="J45" s="256"/>
      <c r="L45" s="138"/>
      <c r="M45" s="138"/>
      <c r="N45" s="138"/>
      <c r="O45" s="138"/>
      <c r="P45" s="138"/>
      <c r="Q45" s="138"/>
    </row>
    <row r="46" spans="1:17" s="4" customFormat="1" ht="70.5" customHeight="1">
      <c r="A46" s="139" t="s">
        <v>48</v>
      </c>
      <c r="B46" s="140">
        <v>322</v>
      </c>
      <c r="C46" s="142" t="s">
        <v>40</v>
      </c>
      <c r="D46" s="136"/>
      <c r="E46" s="141">
        <f t="shared" si="0"/>
        <v>63200</v>
      </c>
      <c r="F46" s="141">
        <v>79000</v>
      </c>
      <c r="G46" s="141" t="s">
        <v>18</v>
      </c>
      <c r="H46" s="141" t="s">
        <v>22</v>
      </c>
      <c r="I46" s="141" t="s">
        <v>291</v>
      </c>
      <c r="J46" s="143" t="s">
        <v>292</v>
      </c>
      <c r="L46" s="138"/>
      <c r="M46" s="138"/>
      <c r="N46" s="138"/>
      <c r="O46" s="138"/>
      <c r="P46" s="138"/>
      <c r="Q46" s="138"/>
    </row>
    <row r="47" spans="1:17" s="150" customFormat="1" ht="88.5" customHeight="1">
      <c r="A47" s="152" t="s">
        <v>50</v>
      </c>
      <c r="B47" s="153">
        <v>322</v>
      </c>
      <c r="C47" s="151" t="s">
        <v>42</v>
      </c>
      <c r="D47" s="147"/>
      <c r="E47" s="148">
        <f t="shared" si="0"/>
        <v>20800</v>
      </c>
      <c r="F47" s="148">
        <v>26000</v>
      </c>
      <c r="G47" s="148" t="s">
        <v>18</v>
      </c>
      <c r="H47" s="148" t="s">
        <v>22</v>
      </c>
      <c r="I47" s="148" t="s">
        <v>291</v>
      </c>
      <c r="J47" s="154" t="s">
        <v>292</v>
      </c>
      <c r="L47" s="159"/>
      <c r="M47" s="159"/>
      <c r="N47" s="159"/>
      <c r="O47" s="159"/>
      <c r="P47" s="159"/>
      <c r="Q47" s="159"/>
    </row>
    <row r="48" spans="1:17" s="4" customFormat="1" ht="88.5" customHeight="1">
      <c r="A48" s="139" t="s">
        <v>53</v>
      </c>
      <c r="B48" s="140">
        <v>322</v>
      </c>
      <c r="C48" s="142" t="s">
        <v>42</v>
      </c>
      <c r="D48" s="136"/>
      <c r="E48" s="141">
        <f t="shared" si="0"/>
        <v>5600</v>
      </c>
      <c r="F48" s="141">
        <v>7000</v>
      </c>
      <c r="G48" s="141" t="s">
        <v>18</v>
      </c>
      <c r="H48" s="141" t="s">
        <v>22</v>
      </c>
      <c r="I48" s="141" t="s">
        <v>291</v>
      </c>
      <c r="J48" s="143" t="s">
        <v>292</v>
      </c>
      <c r="L48" s="138"/>
      <c r="M48" s="138"/>
      <c r="N48" s="138"/>
      <c r="O48" s="138"/>
      <c r="P48" s="138"/>
      <c r="Q48" s="138"/>
    </row>
    <row r="49" spans="1:17" s="150" customFormat="1" ht="66" customHeight="1">
      <c r="A49" s="152" t="s">
        <v>56</v>
      </c>
      <c r="B49" s="151">
        <v>322</v>
      </c>
      <c r="C49" s="151" t="s">
        <v>306</v>
      </c>
      <c r="D49" s="147"/>
      <c r="E49" s="148">
        <f>+F49-(4.761904762%*F49)</f>
        <v>5714.2857142800003</v>
      </c>
      <c r="F49" s="148">
        <v>6000</v>
      </c>
      <c r="G49" s="151"/>
      <c r="H49" s="148" t="s">
        <v>22</v>
      </c>
      <c r="I49" s="148" t="s">
        <v>291</v>
      </c>
      <c r="J49" s="154" t="s">
        <v>292</v>
      </c>
      <c r="L49" s="159"/>
      <c r="M49" s="159"/>
      <c r="N49" s="159"/>
      <c r="O49" s="159"/>
      <c r="P49" s="159"/>
      <c r="Q49" s="159"/>
    </row>
    <row r="50" spans="1:17" s="4" customFormat="1" ht="66" customHeight="1">
      <c r="A50" s="139" t="s">
        <v>59</v>
      </c>
      <c r="B50" s="142">
        <v>322</v>
      </c>
      <c r="C50" s="142" t="s">
        <v>306</v>
      </c>
      <c r="D50" s="136"/>
      <c r="E50" s="141">
        <f>+F50-(4.761904762%*F50)</f>
        <v>10476.19047618</v>
      </c>
      <c r="F50" s="141">
        <v>11000</v>
      </c>
      <c r="G50" s="142"/>
      <c r="H50" s="141" t="s">
        <v>22</v>
      </c>
      <c r="I50" s="141" t="s">
        <v>291</v>
      </c>
      <c r="J50" s="143" t="s">
        <v>292</v>
      </c>
      <c r="L50" s="138"/>
      <c r="M50" s="138"/>
      <c r="N50" s="138"/>
      <c r="O50" s="138"/>
      <c r="P50" s="138"/>
      <c r="Q50" s="138"/>
    </row>
    <row r="51" spans="1:17" s="150" customFormat="1" ht="64.5" customHeight="1">
      <c r="A51" s="152" t="s">
        <v>69</v>
      </c>
      <c r="B51" s="151">
        <v>322</v>
      </c>
      <c r="C51" s="151" t="s">
        <v>321</v>
      </c>
      <c r="D51" s="147"/>
      <c r="E51" s="148">
        <f t="shared" ref="E51:E71" si="1">+F51-(20%*F51)</f>
        <v>8000</v>
      </c>
      <c r="F51" s="148">
        <v>10000</v>
      </c>
      <c r="G51" s="151"/>
      <c r="H51" s="148" t="s">
        <v>22</v>
      </c>
      <c r="I51" s="148" t="s">
        <v>291</v>
      </c>
      <c r="J51" s="154" t="s">
        <v>292</v>
      </c>
      <c r="K51" s="149"/>
      <c r="L51" s="159"/>
      <c r="M51" s="159"/>
      <c r="N51" s="159"/>
      <c r="O51" s="159"/>
      <c r="P51" s="159"/>
      <c r="Q51" s="159"/>
    </row>
    <row r="52" spans="1:17" s="4" customFormat="1" ht="64.5" customHeight="1">
      <c r="A52" s="139" t="s">
        <v>72</v>
      </c>
      <c r="B52" s="142">
        <v>322</v>
      </c>
      <c r="C52" s="142" t="s">
        <v>321</v>
      </c>
      <c r="D52" s="136"/>
      <c r="E52" s="141">
        <f t="shared" si="1"/>
        <v>16800</v>
      </c>
      <c r="F52" s="141">
        <v>21000</v>
      </c>
      <c r="G52" s="142"/>
      <c r="H52" s="141" t="s">
        <v>22</v>
      </c>
      <c r="I52" s="141" t="s">
        <v>291</v>
      </c>
      <c r="J52" s="143" t="s">
        <v>292</v>
      </c>
      <c r="K52" s="5"/>
      <c r="L52" s="138"/>
      <c r="M52" s="138"/>
      <c r="N52" s="138"/>
      <c r="O52" s="138"/>
      <c r="P52" s="138"/>
      <c r="Q52" s="138"/>
    </row>
    <row r="53" spans="1:17" s="4" customFormat="1" ht="51" customHeight="1">
      <c r="A53" s="139" t="s">
        <v>77</v>
      </c>
      <c r="B53" s="140">
        <v>322</v>
      </c>
      <c r="C53" s="142" t="s">
        <v>49</v>
      </c>
      <c r="D53" s="136"/>
      <c r="E53" s="141">
        <f t="shared" si="1"/>
        <v>6400</v>
      </c>
      <c r="F53" s="141">
        <v>8000</v>
      </c>
      <c r="G53" s="141" t="s">
        <v>18</v>
      </c>
      <c r="H53" s="89"/>
      <c r="I53" s="89"/>
      <c r="J53" s="90"/>
      <c r="L53" s="138"/>
      <c r="M53" s="138"/>
      <c r="N53" s="138"/>
      <c r="O53" s="138"/>
      <c r="P53" s="138"/>
      <c r="Q53" s="138"/>
    </row>
    <row r="54" spans="1:17" s="150" customFormat="1" ht="56.25" customHeight="1">
      <c r="A54" s="283" t="s">
        <v>80</v>
      </c>
      <c r="B54" s="277">
        <v>322</v>
      </c>
      <c r="C54" s="151" t="s">
        <v>51</v>
      </c>
      <c r="D54" s="279"/>
      <c r="E54" s="148">
        <f t="shared" si="1"/>
        <v>20000</v>
      </c>
      <c r="F54" s="148">
        <v>25000</v>
      </c>
      <c r="G54" s="280" t="s">
        <v>18</v>
      </c>
      <c r="H54" s="148" t="s">
        <v>22</v>
      </c>
      <c r="I54" s="280" t="s">
        <v>291</v>
      </c>
      <c r="J54" s="281" t="s">
        <v>292</v>
      </c>
      <c r="K54" s="149">
        <f>+E54+E55</f>
        <v>84000</v>
      </c>
      <c r="L54" s="159"/>
      <c r="M54" s="159"/>
      <c r="N54" s="159"/>
      <c r="O54" s="159"/>
      <c r="P54" s="159"/>
      <c r="Q54" s="159"/>
    </row>
    <row r="55" spans="1:17" s="150" customFormat="1" ht="56.25" customHeight="1">
      <c r="A55" s="283"/>
      <c r="B55" s="277"/>
      <c r="C55" s="151" t="s">
        <v>52</v>
      </c>
      <c r="D55" s="279"/>
      <c r="E55" s="148">
        <f t="shared" si="1"/>
        <v>64000</v>
      </c>
      <c r="F55" s="148">
        <v>80000</v>
      </c>
      <c r="G55" s="280"/>
      <c r="H55" s="148" t="s">
        <v>22</v>
      </c>
      <c r="I55" s="280"/>
      <c r="J55" s="281"/>
      <c r="L55" s="159"/>
      <c r="M55" s="159"/>
      <c r="N55" s="159"/>
      <c r="O55" s="159"/>
      <c r="P55" s="159"/>
      <c r="Q55" s="159"/>
    </row>
    <row r="56" spans="1:17" s="4" customFormat="1" ht="56.25" customHeight="1">
      <c r="A56" s="265" t="s">
        <v>83</v>
      </c>
      <c r="B56" s="253">
        <v>322</v>
      </c>
      <c r="C56" s="142" t="s">
        <v>51</v>
      </c>
      <c r="D56" s="210"/>
      <c r="E56" s="141">
        <f t="shared" si="1"/>
        <v>27200</v>
      </c>
      <c r="F56" s="141">
        <v>34000</v>
      </c>
      <c r="G56" s="263" t="s">
        <v>18</v>
      </c>
      <c r="H56" s="141" t="s">
        <v>22</v>
      </c>
      <c r="I56" s="263" t="s">
        <v>291</v>
      </c>
      <c r="J56" s="264" t="s">
        <v>292</v>
      </c>
      <c r="K56" s="5">
        <f>+E56+E57</f>
        <v>93600</v>
      </c>
      <c r="L56" s="138"/>
      <c r="M56" s="138"/>
      <c r="N56" s="138"/>
      <c r="O56" s="138"/>
      <c r="P56" s="138"/>
      <c r="Q56" s="138"/>
    </row>
    <row r="57" spans="1:17" s="4" customFormat="1" ht="56.25" customHeight="1">
      <c r="A57" s="265"/>
      <c r="B57" s="253"/>
      <c r="C57" s="142" t="s">
        <v>52</v>
      </c>
      <c r="D57" s="210"/>
      <c r="E57" s="141">
        <f t="shared" si="1"/>
        <v>66400</v>
      </c>
      <c r="F57" s="141">
        <v>83000</v>
      </c>
      <c r="G57" s="263"/>
      <c r="H57" s="141" t="s">
        <v>22</v>
      </c>
      <c r="I57" s="263"/>
      <c r="J57" s="264"/>
      <c r="L57" s="138"/>
      <c r="M57" s="138"/>
      <c r="N57" s="138"/>
      <c r="O57" s="138"/>
      <c r="P57" s="138"/>
      <c r="Q57" s="138"/>
    </row>
    <row r="58" spans="1:17" s="150" customFormat="1" ht="49.5" customHeight="1">
      <c r="A58" s="152" t="s">
        <v>87</v>
      </c>
      <c r="B58" s="153">
        <v>322</v>
      </c>
      <c r="C58" s="151" t="s">
        <v>55</v>
      </c>
      <c r="D58" s="147"/>
      <c r="E58" s="148">
        <f t="shared" si="1"/>
        <v>19200</v>
      </c>
      <c r="F58" s="148">
        <v>24000</v>
      </c>
      <c r="G58" s="151" t="s">
        <v>18</v>
      </c>
      <c r="H58" s="148" t="s">
        <v>22</v>
      </c>
      <c r="I58" s="151" t="s">
        <v>291</v>
      </c>
      <c r="J58" s="155" t="s">
        <v>292</v>
      </c>
      <c r="L58" s="159"/>
      <c r="M58" s="159"/>
      <c r="N58" s="159"/>
      <c r="O58" s="159"/>
      <c r="P58" s="159"/>
      <c r="Q58" s="159"/>
    </row>
    <row r="59" spans="1:17" s="4" customFormat="1" ht="49.5" customHeight="1">
      <c r="A59" s="139" t="s">
        <v>89</v>
      </c>
      <c r="B59" s="140">
        <v>322</v>
      </c>
      <c r="C59" s="142" t="s">
        <v>55</v>
      </c>
      <c r="D59" s="136"/>
      <c r="E59" s="141">
        <f t="shared" si="1"/>
        <v>21600</v>
      </c>
      <c r="F59" s="141">
        <v>27000</v>
      </c>
      <c r="G59" s="142" t="s">
        <v>18</v>
      </c>
      <c r="H59" s="141" t="s">
        <v>22</v>
      </c>
      <c r="I59" s="142" t="s">
        <v>291</v>
      </c>
      <c r="J59" s="145" t="s">
        <v>292</v>
      </c>
      <c r="L59" s="138"/>
      <c r="M59" s="138"/>
      <c r="N59" s="138"/>
      <c r="O59" s="138"/>
      <c r="P59" s="138"/>
      <c r="Q59" s="138"/>
    </row>
    <row r="60" spans="1:17" s="4" customFormat="1" ht="72" customHeight="1">
      <c r="A60" s="265" t="s">
        <v>91</v>
      </c>
      <c r="B60" s="253">
        <v>322</v>
      </c>
      <c r="C60" s="142" t="s">
        <v>58</v>
      </c>
      <c r="D60" s="210"/>
      <c r="E60" s="141">
        <f t="shared" si="1"/>
        <v>40800</v>
      </c>
      <c r="F60" s="141">
        <v>51000</v>
      </c>
      <c r="G60" s="263" t="s">
        <v>18</v>
      </c>
      <c r="H60" s="141" t="s">
        <v>22</v>
      </c>
      <c r="I60" s="263" t="s">
        <v>291</v>
      </c>
      <c r="J60" s="264" t="s">
        <v>292</v>
      </c>
      <c r="K60" s="5">
        <f>+E60+E61</f>
        <v>60000</v>
      </c>
      <c r="L60" s="138"/>
      <c r="M60" s="138"/>
      <c r="N60" s="138"/>
      <c r="O60" s="138"/>
      <c r="P60" s="138"/>
      <c r="Q60" s="138"/>
    </row>
    <row r="61" spans="1:17" s="4" customFormat="1" ht="72.75" customHeight="1">
      <c r="A61" s="265"/>
      <c r="B61" s="255"/>
      <c r="C61" s="142" t="s">
        <v>334</v>
      </c>
      <c r="D61" s="210"/>
      <c r="E61" s="141">
        <f t="shared" si="1"/>
        <v>19200</v>
      </c>
      <c r="F61" s="141">
        <v>24000</v>
      </c>
      <c r="G61" s="263"/>
      <c r="H61" s="141" t="s">
        <v>22</v>
      </c>
      <c r="I61" s="263" t="s">
        <v>291</v>
      </c>
      <c r="J61" s="264" t="s">
        <v>292</v>
      </c>
      <c r="L61" s="138"/>
      <c r="M61" s="138"/>
      <c r="N61" s="138"/>
      <c r="O61" s="138"/>
      <c r="P61" s="138"/>
      <c r="Q61" s="138"/>
    </row>
    <row r="62" spans="1:17" s="150" customFormat="1" ht="88.5" customHeight="1">
      <c r="A62" s="283" t="s">
        <v>93</v>
      </c>
      <c r="B62" s="278">
        <v>322</v>
      </c>
      <c r="C62" s="151" t="s">
        <v>61</v>
      </c>
      <c r="D62" s="279" t="s">
        <v>330</v>
      </c>
      <c r="E62" s="148">
        <f t="shared" si="1"/>
        <v>80000</v>
      </c>
      <c r="F62" s="148">
        <v>100000</v>
      </c>
      <c r="G62" s="278" t="s">
        <v>62</v>
      </c>
      <c r="H62" s="151" t="s">
        <v>22</v>
      </c>
      <c r="I62" s="278" t="s">
        <v>291</v>
      </c>
      <c r="J62" s="282" t="s">
        <v>292</v>
      </c>
      <c r="K62" s="149">
        <f>+E62+E63+E64+E65</f>
        <v>325600</v>
      </c>
      <c r="L62" s="159"/>
      <c r="M62" s="159"/>
      <c r="N62" s="159"/>
      <c r="O62" s="159"/>
      <c r="P62" s="159"/>
      <c r="Q62" s="159"/>
    </row>
    <row r="63" spans="1:17" s="150" customFormat="1" ht="58.5" customHeight="1">
      <c r="A63" s="283"/>
      <c r="B63" s="278"/>
      <c r="C63" s="151" t="s">
        <v>64</v>
      </c>
      <c r="D63" s="279"/>
      <c r="E63" s="148">
        <f t="shared" si="1"/>
        <v>77600</v>
      </c>
      <c r="F63" s="148">
        <v>97000</v>
      </c>
      <c r="G63" s="278"/>
      <c r="H63" s="151" t="s">
        <v>22</v>
      </c>
      <c r="I63" s="278" t="s">
        <v>291</v>
      </c>
      <c r="J63" s="282" t="s">
        <v>292</v>
      </c>
      <c r="L63" s="159"/>
      <c r="M63" s="159"/>
      <c r="N63" s="159"/>
      <c r="O63" s="159"/>
      <c r="P63" s="159"/>
      <c r="Q63" s="159"/>
    </row>
    <row r="64" spans="1:17" s="150" customFormat="1" ht="58.5" customHeight="1">
      <c r="A64" s="283"/>
      <c r="B64" s="278"/>
      <c r="C64" s="151" t="s">
        <v>66</v>
      </c>
      <c r="D64" s="279"/>
      <c r="E64" s="148">
        <f t="shared" si="1"/>
        <v>80000</v>
      </c>
      <c r="F64" s="148">
        <v>100000</v>
      </c>
      <c r="G64" s="278"/>
      <c r="H64" s="151" t="s">
        <v>22</v>
      </c>
      <c r="I64" s="278" t="s">
        <v>291</v>
      </c>
      <c r="J64" s="282" t="s">
        <v>292</v>
      </c>
      <c r="L64" s="159"/>
      <c r="M64" s="159"/>
      <c r="N64" s="159"/>
      <c r="O64" s="159"/>
      <c r="P64" s="159"/>
      <c r="Q64" s="159"/>
    </row>
    <row r="65" spans="1:17" s="150" customFormat="1" ht="57" customHeight="1">
      <c r="A65" s="283"/>
      <c r="B65" s="278"/>
      <c r="C65" s="151" t="s">
        <v>68</v>
      </c>
      <c r="D65" s="279"/>
      <c r="E65" s="148">
        <f t="shared" si="1"/>
        <v>88000</v>
      </c>
      <c r="F65" s="148">
        <v>110000</v>
      </c>
      <c r="G65" s="278"/>
      <c r="H65" s="151" t="s">
        <v>22</v>
      </c>
      <c r="I65" s="278" t="s">
        <v>291</v>
      </c>
      <c r="J65" s="282" t="s">
        <v>292</v>
      </c>
      <c r="L65" s="159"/>
      <c r="M65" s="159"/>
      <c r="N65" s="159"/>
      <c r="O65" s="159"/>
      <c r="P65" s="159"/>
      <c r="Q65" s="159"/>
    </row>
    <row r="66" spans="1:17" s="4" customFormat="1" ht="88.5" customHeight="1">
      <c r="A66" s="265" t="s">
        <v>96</v>
      </c>
      <c r="B66" s="255">
        <v>322</v>
      </c>
      <c r="C66" s="142" t="s">
        <v>61</v>
      </c>
      <c r="D66" s="210" t="s">
        <v>330</v>
      </c>
      <c r="E66" s="141">
        <f t="shared" si="1"/>
        <v>72000</v>
      </c>
      <c r="F66" s="141">
        <v>90000</v>
      </c>
      <c r="G66" s="255" t="s">
        <v>62</v>
      </c>
      <c r="H66" s="142" t="s">
        <v>22</v>
      </c>
      <c r="I66" s="255" t="s">
        <v>291</v>
      </c>
      <c r="J66" s="256" t="s">
        <v>292</v>
      </c>
      <c r="K66" s="5">
        <f>+E66+E67+E68+E69</f>
        <v>304000</v>
      </c>
      <c r="L66" s="138"/>
      <c r="M66" s="138"/>
      <c r="N66" s="138"/>
      <c r="O66" s="138"/>
      <c r="P66" s="138"/>
      <c r="Q66" s="138"/>
    </row>
    <row r="67" spans="1:17" s="4" customFormat="1" ht="58.5" customHeight="1">
      <c r="A67" s="265"/>
      <c r="B67" s="255"/>
      <c r="C67" s="142" t="s">
        <v>64</v>
      </c>
      <c r="D67" s="210"/>
      <c r="E67" s="141">
        <f t="shared" si="1"/>
        <v>72000</v>
      </c>
      <c r="F67" s="141">
        <v>90000</v>
      </c>
      <c r="G67" s="255"/>
      <c r="H67" s="142" t="s">
        <v>22</v>
      </c>
      <c r="I67" s="255" t="s">
        <v>291</v>
      </c>
      <c r="J67" s="256" t="s">
        <v>292</v>
      </c>
      <c r="L67" s="138"/>
      <c r="M67" s="138"/>
      <c r="N67" s="138"/>
      <c r="O67" s="138"/>
      <c r="P67" s="138"/>
      <c r="Q67" s="138"/>
    </row>
    <row r="68" spans="1:17" s="4" customFormat="1" ht="58.5" customHeight="1">
      <c r="A68" s="265"/>
      <c r="B68" s="255"/>
      <c r="C68" s="142" t="s">
        <v>66</v>
      </c>
      <c r="D68" s="210"/>
      <c r="E68" s="141">
        <f t="shared" si="1"/>
        <v>80000</v>
      </c>
      <c r="F68" s="141">
        <v>100000</v>
      </c>
      <c r="G68" s="255"/>
      <c r="H68" s="142" t="s">
        <v>22</v>
      </c>
      <c r="I68" s="255" t="s">
        <v>291</v>
      </c>
      <c r="J68" s="256" t="s">
        <v>292</v>
      </c>
      <c r="L68" s="138"/>
      <c r="M68" s="138"/>
      <c r="N68" s="138"/>
      <c r="O68" s="138"/>
      <c r="P68" s="138"/>
      <c r="Q68" s="138"/>
    </row>
    <row r="69" spans="1:17" s="4" customFormat="1" ht="57" customHeight="1">
      <c r="A69" s="265"/>
      <c r="B69" s="255"/>
      <c r="C69" s="142" t="s">
        <v>68</v>
      </c>
      <c r="D69" s="210"/>
      <c r="E69" s="141">
        <f t="shared" si="1"/>
        <v>80000</v>
      </c>
      <c r="F69" s="141">
        <v>100000</v>
      </c>
      <c r="G69" s="255"/>
      <c r="H69" s="142" t="s">
        <v>22</v>
      </c>
      <c r="I69" s="255" t="s">
        <v>291</v>
      </c>
      <c r="J69" s="256" t="s">
        <v>292</v>
      </c>
      <c r="L69" s="138"/>
      <c r="M69" s="138"/>
      <c r="N69" s="138"/>
      <c r="O69" s="138"/>
      <c r="P69" s="138"/>
      <c r="Q69" s="138"/>
    </row>
    <row r="70" spans="1:17" s="150" customFormat="1" ht="38.25" customHeight="1">
      <c r="A70" s="152" t="s">
        <v>99</v>
      </c>
      <c r="B70" s="153">
        <v>322</v>
      </c>
      <c r="C70" s="151" t="s">
        <v>71</v>
      </c>
      <c r="D70" s="58"/>
      <c r="E70" s="148">
        <f t="shared" si="1"/>
        <v>44000</v>
      </c>
      <c r="F70" s="148">
        <v>55000</v>
      </c>
      <c r="G70" s="151" t="s">
        <v>18</v>
      </c>
      <c r="H70" s="151" t="s">
        <v>22</v>
      </c>
      <c r="I70" s="151" t="s">
        <v>291</v>
      </c>
      <c r="J70" s="155" t="s">
        <v>292</v>
      </c>
      <c r="L70" s="159"/>
      <c r="M70" s="159"/>
      <c r="N70" s="159"/>
      <c r="O70" s="159"/>
      <c r="P70" s="159"/>
      <c r="Q70" s="159"/>
    </row>
    <row r="71" spans="1:17" s="4" customFormat="1" ht="38.25" customHeight="1">
      <c r="A71" s="139" t="s">
        <v>103</v>
      </c>
      <c r="B71" s="140">
        <v>322</v>
      </c>
      <c r="C71" s="142" t="s">
        <v>71</v>
      </c>
      <c r="D71" s="134"/>
      <c r="E71" s="141">
        <f t="shared" si="1"/>
        <v>46400</v>
      </c>
      <c r="F71" s="141">
        <v>58000</v>
      </c>
      <c r="G71" s="142" t="s">
        <v>18</v>
      </c>
      <c r="H71" s="142" t="s">
        <v>22</v>
      </c>
      <c r="I71" s="142" t="s">
        <v>291</v>
      </c>
      <c r="J71" s="145" t="s">
        <v>292</v>
      </c>
      <c r="L71" s="138"/>
      <c r="M71" s="138"/>
      <c r="N71" s="138"/>
      <c r="O71" s="138"/>
      <c r="P71" s="138"/>
      <c r="Q71" s="138"/>
    </row>
    <row r="72" spans="1:17" s="4" customFormat="1" ht="56.25" customHeight="1">
      <c r="A72" s="265" t="s">
        <v>105</v>
      </c>
      <c r="B72" s="253">
        <v>322</v>
      </c>
      <c r="C72" s="142" t="s">
        <v>74</v>
      </c>
      <c r="D72" s="210"/>
      <c r="E72" s="141">
        <f>+F72-(4.76%*F72)</f>
        <v>85716</v>
      </c>
      <c r="F72" s="141">
        <v>90000</v>
      </c>
      <c r="G72" s="263" t="s">
        <v>18</v>
      </c>
      <c r="H72" s="141" t="s">
        <v>22</v>
      </c>
      <c r="I72" s="263" t="s">
        <v>291</v>
      </c>
      <c r="J72" s="264" t="s">
        <v>292</v>
      </c>
      <c r="K72" s="5">
        <f>+E72+E73</f>
        <v>151316</v>
      </c>
      <c r="L72" s="138"/>
      <c r="M72" s="138"/>
      <c r="N72" s="138"/>
      <c r="O72" s="138"/>
      <c r="P72" s="138"/>
      <c r="Q72" s="138"/>
    </row>
    <row r="73" spans="1:17" s="4" customFormat="1" ht="51.75" customHeight="1">
      <c r="A73" s="265"/>
      <c r="B73" s="253"/>
      <c r="C73" s="142" t="s">
        <v>76</v>
      </c>
      <c r="D73" s="210"/>
      <c r="E73" s="141">
        <f>+F73-(20%*F73)</f>
        <v>65600</v>
      </c>
      <c r="F73" s="141">
        <v>82000</v>
      </c>
      <c r="G73" s="263"/>
      <c r="H73" s="141" t="s">
        <v>22</v>
      </c>
      <c r="I73" s="263" t="s">
        <v>291</v>
      </c>
      <c r="J73" s="264" t="s">
        <v>292</v>
      </c>
      <c r="L73" s="138"/>
      <c r="M73" s="138"/>
      <c r="N73" s="138"/>
      <c r="O73" s="138"/>
      <c r="P73" s="138"/>
      <c r="Q73" s="138"/>
    </row>
    <row r="74" spans="1:17" s="150" customFormat="1" ht="60.75" customHeight="1">
      <c r="A74" s="275" t="s">
        <v>108</v>
      </c>
      <c r="B74" s="277">
        <v>322</v>
      </c>
      <c r="C74" s="151" t="s">
        <v>322</v>
      </c>
      <c r="D74" s="279"/>
      <c r="E74" s="148">
        <f>+F74-(20%*F74)+10000</f>
        <v>83600</v>
      </c>
      <c r="F74" s="148">
        <v>92000</v>
      </c>
      <c r="G74" s="151" t="s">
        <v>18</v>
      </c>
      <c r="H74" s="278" t="s">
        <v>22</v>
      </c>
      <c r="I74" s="278" t="s">
        <v>291</v>
      </c>
      <c r="J74" s="282" t="s">
        <v>292</v>
      </c>
      <c r="K74" s="149">
        <f>+E74+E75</f>
        <v>91600</v>
      </c>
      <c r="L74" s="159"/>
      <c r="M74" s="159"/>
      <c r="N74" s="159"/>
      <c r="O74" s="159"/>
      <c r="P74" s="159"/>
      <c r="Q74" s="159"/>
    </row>
    <row r="75" spans="1:17" s="150" customFormat="1" ht="56.25" customHeight="1">
      <c r="A75" s="276"/>
      <c r="B75" s="278"/>
      <c r="C75" s="151" t="s">
        <v>323</v>
      </c>
      <c r="D75" s="279"/>
      <c r="E75" s="148">
        <f>+F75-(20%*F75)</f>
        <v>8000</v>
      </c>
      <c r="F75" s="148">
        <v>10000</v>
      </c>
      <c r="G75" s="151" t="s">
        <v>18</v>
      </c>
      <c r="H75" s="278"/>
      <c r="I75" s="278"/>
      <c r="J75" s="282"/>
      <c r="L75" s="159"/>
      <c r="M75" s="159"/>
      <c r="N75" s="159"/>
      <c r="O75" s="159"/>
      <c r="P75" s="159"/>
      <c r="Q75" s="159"/>
    </row>
    <row r="76" spans="1:17" s="4" customFormat="1" ht="60.75" customHeight="1">
      <c r="A76" s="268" t="s">
        <v>111</v>
      </c>
      <c r="B76" s="253">
        <v>322</v>
      </c>
      <c r="C76" s="142" t="s">
        <v>322</v>
      </c>
      <c r="D76" s="210"/>
      <c r="E76" s="141">
        <f>+F76-(20%*F76)+10000</f>
        <v>74000</v>
      </c>
      <c r="F76" s="141">
        <v>80000</v>
      </c>
      <c r="G76" s="142" t="s">
        <v>18</v>
      </c>
      <c r="H76" s="255" t="s">
        <v>22</v>
      </c>
      <c r="I76" s="255" t="s">
        <v>291</v>
      </c>
      <c r="J76" s="256" t="s">
        <v>292</v>
      </c>
      <c r="K76" s="5">
        <f>+E76+E77</f>
        <v>83600</v>
      </c>
      <c r="L76" s="138"/>
      <c r="M76" s="138"/>
      <c r="N76" s="138"/>
      <c r="O76" s="138"/>
      <c r="P76" s="138"/>
      <c r="Q76" s="138"/>
    </row>
    <row r="77" spans="1:17" s="4" customFormat="1" ht="56.25" customHeight="1">
      <c r="A77" s="205"/>
      <c r="B77" s="255"/>
      <c r="C77" s="142" t="s">
        <v>323</v>
      </c>
      <c r="D77" s="210"/>
      <c r="E77" s="141">
        <f>+F77-(20%*F77)</f>
        <v>9600</v>
      </c>
      <c r="F77" s="141">
        <v>12000</v>
      </c>
      <c r="G77" s="142" t="s">
        <v>18</v>
      </c>
      <c r="H77" s="255"/>
      <c r="I77" s="255"/>
      <c r="J77" s="256"/>
      <c r="L77" s="138"/>
      <c r="M77" s="138"/>
      <c r="N77" s="138"/>
      <c r="O77" s="138"/>
      <c r="P77" s="138"/>
      <c r="Q77" s="138"/>
    </row>
    <row r="78" spans="1:17" s="4" customFormat="1" ht="53.25" customHeight="1">
      <c r="A78" s="268" t="s">
        <v>114</v>
      </c>
      <c r="B78" s="253">
        <v>322</v>
      </c>
      <c r="C78" s="142" t="s">
        <v>85</v>
      </c>
      <c r="D78" s="210"/>
      <c r="E78" s="141">
        <f>+F78-(20%*F78)</f>
        <v>24000</v>
      </c>
      <c r="F78" s="141">
        <v>30000</v>
      </c>
      <c r="G78" s="263" t="s">
        <v>18</v>
      </c>
      <c r="H78" s="141" t="s">
        <v>22</v>
      </c>
      <c r="I78" s="263" t="s">
        <v>291</v>
      </c>
      <c r="J78" s="264" t="s">
        <v>292</v>
      </c>
      <c r="K78" s="5">
        <f>+E78+E79</f>
        <v>28800</v>
      </c>
      <c r="L78" s="138"/>
      <c r="M78" s="138"/>
      <c r="N78" s="138"/>
      <c r="O78" s="138"/>
      <c r="P78" s="138"/>
      <c r="Q78" s="138"/>
    </row>
    <row r="79" spans="1:17" s="150" customFormat="1" ht="50.25" customHeight="1">
      <c r="A79" s="284"/>
      <c r="B79" s="253"/>
      <c r="C79" s="151" t="s">
        <v>86</v>
      </c>
      <c r="D79" s="210"/>
      <c r="E79" s="148">
        <f>+F79-(20%*F79)</f>
        <v>4800</v>
      </c>
      <c r="F79" s="148">
        <v>6000</v>
      </c>
      <c r="G79" s="263"/>
      <c r="H79" s="148" t="s">
        <v>22</v>
      </c>
      <c r="I79" s="263" t="s">
        <v>291</v>
      </c>
      <c r="J79" s="264" t="s">
        <v>292</v>
      </c>
      <c r="L79" s="159"/>
      <c r="M79" s="159"/>
      <c r="N79" s="159"/>
      <c r="O79" s="159"/>
      <c r="P79" s="159"/>
      <c r="Q79" s="159"/>
    </row>
    <row r="80" spans="1:17" s="4" customFormat="1" ht="50.25" customHeight="1">
      <c r="A80" s="269"/>
      <c r="B80" s="140"/>
      <c r="C80" s="142" t="s">
        <v>86</v>
      </c>
      <c r="D80" s="136"/>
      <c r="E80" s="141">
        <f>+F80-(20%*F80)</f>
        <v>3200</v>
      </c>
      <c r="F80" s="141">
        <v>4000</v>
      </c>
      <c r="G80" s="141"/>
      <c r="H80" s="141" t="s">
        <v>22</v>
      </c>
      <c r="I80" s="141"/>
      <c r="J80" s="143"/>
      <c r="L80" s="138"/>
      <c r="M80" s="138"/>
      <c r="N80" s="138"/>
      <c r="O80" s="138"/>
      <c r="P80" s="138"/>
      <c r="Q80" s="138"/>
    </row>
    <row r="81" spans="1:17" s="4" customFormat="1" ht="37.5" customHeight="1">
      <c r="A81" s="139" t="s">
        <v>116</v>
      </c>
      <c r="B81" s="140">
        <v>322</v>
      </c>
      <c r="C81" s="142" t="s">
        <v>88</v>
      </c>
      <c r="D81" s="136"/>
      <c r="E81" s="141">
        <f>+F81-(20%*F81)</f>
        <v>19200</v>
      </c>
      <c r="F81" s="141">
        <v>24000</v>
      </c>
      <c r="G81" s="142" t="s">
        <v>18</v>
      </c>
      <c r="H81" s="142" t="s">
        <v>22</v>
      </c>
      <c r="I81" s="142" t="s">
        <v>291</v>
      </c>
      <c r="J81" s="145" t="s">
        <v>292</v>
      </c>
      <c r="L81" s="138"/>
      <c r="M81" s="138"/>
      <c r="N81" s="138"/>
      <c r="O81" s="138"/>
      <c r="P81" s="138"/>
      <c r="Q81" s="138"/>
    </row>
    <row r="82" spans="1:17" s="150" customFormat="1" ht="45.75" customHeight="1">
      <c r="A82" s="265" t="s">
        <v>118</v>
      </c>
      <c r="B82" s="253">
        <v>322</v>
      </c>
      <c r="C82" s="151" t="s">
        <v>90</v>
      </c>
      <c r="D82" s="279"/>
      <c r="E82" s="148">
        <f>+F82-(11.50442478%*F82)</f>
        <v>5309.7345132</v>
      </c>
      <c r="F82" s="148">
        <v>6000</v>
      </c>
      <c r="G82" s="280" t="s">
        <v>18</v>
      </c>
      <c r="H82" s="148" t="s">
        <v>22</v>
      </c>
      <c r="I82" s="280" t="s">
        <v>291</v>
      </c>
      <c r="J82" s="281" t="s">
        <v>24</v>
      </c>
      <c r="K82" s="149">
        <f>+E82+E83+E86+E87</f>
        <v>101309.7345132</v>
      </c>
      <c r="L82" s="159"/>
      <c r="M82" s="159"/>
      <c r="N82" s="159"/>
      <c r="O82" s="159"/>
      <c r="P82" s="159"/>
      <c r="Q82" s="159"/>
    </row>
    <row r="83" spans="1:17" s="150" customFormat="1" ht="56.25" customHeight="1">
      <c r="A83" s="265"/>
      <c r="B83" s="255"/>
      <c r="C83" s="151" t="s">
        <v>251</v>
      </c>
      <c r="D83" s="279"/>
      <c r="E83" s="148">
        <f>+F83-(20%*F83)</f>
        <v>41600</v>
      </c>
      <c r="F83" s="148">
        <v>52000</v>
      </c>
      <c r="G83" s="280"/>
      <c r="H83" s="148" t="s">
        <v>22</v>
      </c>
      <c r="I83" s="280"/>
      <c r="J83" s="281"/>
      <c r="L83" s="156"/>
      <c r="M83" s="159"/>
      <c r="N83" s="159"/>
      <c r="O83" s="159"/>
      <c r="P83" s="159"/>
      <c r="Q83" s="159"/>
    </row>
    <row r="84" spans="1:17" s="4" customFormat="1" ht="45.75" customHeight="1">
      <c r="A84" s="265"/>
      <c r="B84" s="255"/>
      <c r="C84" s="142" t="s">
        <v>90</v>
      </c>
      <c r="D84" s="210"/>
      <c r="E84" s="141">
        <f>+F84-(11.50442478%*F84)</f>
        <v>7079.6460176000001</v>
      </c>
      <c r="F84" s="141">
        <v>8000</v>
      </c>
      <c r="G84" s="263" t="s">
        <v>18</v>
      </c>
      <c r="H84" s="141" t="s">
        <v>22</v>
      </c>
      <c r="I84" s="263" t="s">
        <v>291</v>
      </c>
      <c r="J84" s="264" t="s">
        <v>24</v>
      </c>
      <c r="K84" s="5">
        <f>+E84+E85+E88+E89</f>
        <v>203879.6460176</v>
      </c>
      <c r="L84" s="138"/>
      <c r="M84" s="138"/>
      <c r="N84" s="138"/>
      <c r="O84" s="138"/>
      <c r="P84" s="138"/>
      <c r="Q84" s="138"/>
    </row>
    <row r="85" spans="1:17" s="4" customFormat="1" ht="56.25" customHeight="1">
      <c r="A85" s="265"/>
      <c r="B85" s="255"/>
      <c r="C85" s="142" t="s">
        <v>251</v>
      </c>
      <c r="D85" s="210"/>
      <c r="E85" s="141">
        <f t="shared" ref="E85:E131" si="2">+F85-(20%*F85)</f>
        <v>44000</v>
      </c>
      <c r="F85" s="141">
        <v>55000</v>
      </c>
      <c r="G85" s="263"/>
      <c r="H85" s="141" t="s">
        <v>22</v>
      </c>
      <c r="I85" s="263"/>
      <c r="J85" s="264"/>
      <c r="L85" s="116"/>
      <c r="M85" s="138"/>
      <c r="N85" s="138"/>
      <c r="O85" s="138"/>
      <c r="P85" s="138"/>
      <c r="Q85" s="138"/>
    </row>
    <row r="86" spans="1:17" s="4" customFormat="1" ht="45.75" customHeight="1">
      <c r="A86" s="265"/>
      <c r="B86" s="255"/>
      <c r="C86" s="142" t="s">
        <v>252</v>
      </c>
      <c r="D86" s="210"/>
      <c r="E86" s="141">
        <f t="shared" si="2"/>
        <v>6400</v>
      </c>
      <c r="F86" s="141">
        <v>8000</v>
      </c>
      <c r="G86" s="263" t="s">
        <v>18</v>
      </c>
      <c r="H86" s="141" t="s">
        <v>22</v>
      </c>
      <c r="I86" s="263" t="s">
        <v>291</v>
      </c>
      <c r="J86" s="264" t="s">
        <v>292</v>
      </c>
      <c r="L86" s="138"/>
      <c r="M86" s="138"/>
      <c r="N86" s="138"/>
      <c r="O86" s="138"/>
      <c r="P86" s="138"/>
      <c r="Q86" s="138"/>
    </row>
    <row r="87" spans="1:17" s="4" customFormat="1" ht="52.5" customHeight="1">
      <c r="A87" s="265"/>
      <c r="B87" s="255"/>
      <c r="C87" s="142" t="s">
        <v>253</v>
      </c>
      <c r="D87" s="210"/>
      <c r="E87" s="141">
        <f t="shared" si="2"/>
        <v>48000</v>
      </c>
      <c r="F87" s="141">
        <v>60000</v>
      </c>
      <c r="G87" s="263"/>
      <c r="H87" s="141" t="s">
        <v>22</v>
      </c>
      <c r="I87" s="263" t="s">
        <v>291</v>
      </c>
      <c r="J87" s="264" t="s">
        <v>292</v>
      </c>
      <c r="L87" s="116"/>
      <c r="M87" s="138"/>
      <c r="N87" s="138"/>
      <c r="O87" s="138"/>
      <c r="P87" s="138"/>
      <c r="Q87" s="138"/>
    </row>
    <row r="88" spans="1:17" s="4" customFormat="1" ht="36" customHeight="1">
      <c r="A88" s="139" t="s">
        <v>120</v>
      </c>
      <c r="B88" s="140">
        <v>322</v>
      </c>
      <c r="C88" s="142" t="s">
        <v>92</v>
      </c>
      <c r="D88" s="136"/>
      <c r="E88" s="141">
        <f t="shared" si="2"/>
        <v>1600</v>
      </c>
      <c r="F88" s="141">
        <v>2000</v>
      </c>
      <c r="G88" s="142" t="s">
        <v>18</v>
      </c>
      <c r="H88" s="89"/>
      <c r="I88" s="89"/>
      <c r="J88" s="90"/>
      <c r="L88" s="138"/>
      <c r="M88" s="138"/>
      <c r="N88" s="138"/>
      <c r="O88" s="138"/>
      <c r="P88" s="138"/>
      <c r="Q88" s="138"/>
    </row>
    <row r="89" spans="1:17" s="4" customFormat="1" ht="64.5" customHeight="1">
      <c r="A89" s="139" t="s">
        <v>122</v>
      </c>
      <c r="B89" s="140">
        <v>322</v>
      </c>
      <c r="C89" s="142" t="s">
        <v>95</v>
      </c>
      <c r="D89" s="136"/>
      <c r="E89" s="141">
        <f t="shared" si="2"/>
        <v>151200</v>
      </c>
      <c r="F89" s="141">
        <v>189000</v>
      </c>
      <c r="G89" s="142" t="s">
        <v>18</v>
      </c>
      <c r="H89" s="142" t="s">
        <v>22</v>
      </c>
      <c r="I89" s="142" t="s">
        <v>291</v>
      </c>
      <c r="J89" s="145" t="s">
        <v>292</v>
      </c>
      <c r="L89" s="116"/>
      <c r="M89" s="138"/>
      <c r="N89" s="138"/>
      <c r="O89" s="138"/>
      <c r="P89" s="138"/>
      <c r="Q89" s="138"/>
    </row>
    <row r="90" spans="1:17" s="4" customFormat="1" ht="64.5" customHeight="1">
      <c r="A90" s="139" t="s">
        <v>125</v>
      </c>
      <c r="B90" s="140">
        <v>322</v>
      </c>
      <c r="C90" s="142" t="s">
        <v>97</v>
      </c>
      <c r="D90" s="134"/>
      <c r="E90" s="141">
        <f t="shared" si="2"/>
        <v>156000</v>
      </c>
      <c r="F90" s="141">
        <v>195000</v>
      </c>
      <c r="G90" s="142" t="s">
        <v>98</v>
      </c>
      <c r="H90" s="142" t="s">
        <v>22</v>
      </c>
      <c r="I90" s="142" t="s">
        <v>291</v>
      </c>
      <c r="J90" s="145" t="s">
        <v>292</v>
      </c>
      <c r="L90" s="138"/>
      <c r="M90" s="138"/>
      <c r="N90" s="138"/>
      <c r="O90" s="138"/>
      <c r="P90" s="138"/>
      <c r="Q90" s="138"/>
    </row>
    <row r="91" spans="1:17" s="4" customFormat="1" ht="74.25" customHeight="1">
      <c r="A91" s="139" t="s">
        <v>127</v>
      </c>
      <c r="B91" s="140">
        <v>322</v>
      </c>
      <c r="C91" s="142" t="s">
        <v>101</v>
      </c>
      <c r="D91" s="136" t="s">
        <v>331</v>
      </c>
      <c r="E91" s="141">
        <f t="shared" si="2"/>
        <v>502720</v>
      </c>
      <c r="F91" s="141">
        <f>616000+4000+8400</f>
        <v>628400</v>
      </c>
      <c r="G91" s="141" t="s">
        <v>62</v>
      </c>
      <c r="H91" s="142" t="s">
        <v>22</v>
      </c>
      <c r="I91" s="142" t="s">
        <v>291</v>
      </c>
      <c r="J91" s="145" t="s">
        <v>292</v>
      </c>
      <c r="L91" s="138"/>
      <c r="M91" s="138"/>
      <c r="N91" s="138"/>
      <c r="O91" s="138"/>
      <c r="P91" s="138"/>
      <c r="Q91" s="138"/>
    </row>
    <row r="92" spans="1:17" s="135" customFormat="1" ht="57" customHeight="1">
      <c r="A92" s="139" t="s">
        <v>129</v>
      </c>
      <c r="B92" s="140">
        <v>322</v>
      </c>
      <c r="C92" s="142" t="s">
        <v>104</v>
      </c>
      <c r="D92" s="136"/>
      <c r="E92" s="141">
        <f t="shared" si="2"/>
        <v>28000</v>
      </c>
      <c r="F92" s="141">
        <v>35000</v>
      </c>
      <c r="G92" s="142" t="s">
        <v>18</v>
      </c>
      <c r="H92" s="89"/>
      <c r="I92" s="89"/>
      <c r="J92" s="90"/>
      <c r="L92" s="117"/>
      <c r="M92" s="117"/>
      <c r="N92" s="117"/>
      <c r="O92" s="117"/>
      <c r="P92" s="117"/>
      <c r="Q92" s="117"/>
    </row>
    <row r="93" spans="1:17" s="150" customFormat="1" ht="74.25" customHeight="1">
      <c r="A93" s="152" t="s">
        <v>131</v>
      </c>
      <c r="B93" s="153">
        <v>322</v>
      </c>
      <c r="C93" s="151" t="s">
        <v>107</v>
      </c>
      <c r="D93" s="147"/>
      <c r="E93" s="148">
        <f t="shared" si="2"/>
        <v>1600</v>
      </c>
      <c r="F93" s="148">
        <v>2000</v>
      </c>
      <c r="G93" s="151" t="s">
        <v>18</v>
      </c>
      <c r="H93" s="157"/>
      <c r="I93" s="157"/>
      <c r="J93" s="158"/>
      <c r="L93" s="159"/>
      <c r="M93" s="159"/>
      <c r="N93" s="159"/>
      <c r="O93" s="159"/>
      <c r="P93" s="159"/>
      <c r="Q93" s="159"/>
    </row>
    <row r="94" spans="1:17" s="4" customFormat="1" ht="74.25" customHeight="1">
      <c r="A94" s="139" t="s">
        <v>133</v>
      </c>
      <c r="B94" s="140">
        <v>322</v>
      </c>
      <c r="C94" s="142" t="s">
        <v>107</v>
      </c>
      <c r="D94" s="136"/>
      <c r="E94" s="141">
        <f t="shared" si="2"/>
        <v>12800</v>
      </c>
      <c r="F94" s="141">
        <v>16000</v>
      </c>
      <c r="G94" s="142" t="s">
        <v>18</v>
      </c>
      <c r="H94" s="89"/>
      <c r="I94" s="89"/>
      <c r="J94" s="90"/>
      <c r="L94" s="138"/>
      <c r="M94" s="138"/>
      <c r="N94" s="138"/>
      <c r="O94" s="138"/>
      <c r="P94" s="138"/>
      <c r="Q94" s="138"/>
    </row>
    <row r="95" spans="1:17" s="4" customFormat="1" ht="59.25" customHeight="1">
      <c r="A95" s="139" t="s">
        <v>135</v>
      </c>
      <c r="B95" s="140">
        <v>322</v>
      </c>
      <c r="C95" s="142" t="s">
        <v>110</v>
      </c>
      <c r="D95" s="136"/>
      <c r="E95" s="141">
        <f t="shared" si="2"/>
        <v>13600</v>
      </c>
      <c r="F95" s="141">
        <v>17000</v>
      </c>
      <c r="G95" s="142" t="s">
        <v>18</v>
      </c>
      <c r="H95" s="89"/>
      <c r="I95" s="89"/>
      <c r="J95" s="90"/>
      <c r="L95" s="138"/>
      <c r="M95" s="138"/>
      <c r="N95" s="138"/>
      <c r="O95" s="138"/>
      <c r="P95" s="138"/>
      <c r="Q95" s="138"/>
    </row>
    <row r="96" spans="1:17" s="4" customFormat="1" ht="59.25" customHeight="1">
      <c r="A96" s="139" t="s">
        <v>138</v>
      </c>
      <c r="B96" s="140">
        <v>322</v>
      </c>
      <c r="C96" s="142" t="s">
        <v>307</v>
      </c>
      <c r="D96" s="136"/>
      <c r="E96" s="141">
        <f t="shared" si="2"/>
        <v>800</v>
      </c>
      <c r="F96" s="141">
        <v>1000</v>
      </c>
      <c r="G96" s="142" t="s">
        <v>18</v>
      </c>
      <c r="H96" s="89"/>
      <c r="I96" s="89"/>
      <c r="J96" s="90"/>
      <c r="L96" s="138"/>
      <c r="M96" s="138"/>
      <c r="N96" s="138"/>
      <c r="O96" s="138"/>
      <c r="P96" s="138"/>
      <c r="Q96" s="138"/>
    </row>
    <row r="97" spans="1:17" s="4" customFormat="1" ht="75.75" customHeight="1">
      <c r="A97" s="139" t="s">
        <v>140</v>
      </c>
      <c r="B97" s="140">
        <v>322</v>
      </c>
      <c r="C97" s="142" t="s">
        <v>113</v>
      </c>
      <c r="D97" s="136"/>
      <c r="E97" s="141">
        <f t="shared" si="2"/>
        <v>19200</v>
      </c>
      <c r="F97" s="141">
        <v>24000</v>
      </c>
      <c r="G97" s="142" t="s">
        <v>18</v>
      </c>
      <c r="H97" s="89"/>
      <c r="I97" s="89"/>
      <c r="J97" s="90"/>
      <c r="K97" s="5"/>
      <c r="L97" s="138"/>
      <c r="M97" s="138"/>
      <c r="N97" s="138"/>
      <c r="O97" s="138"/>
      <c r="P97" s="138"/>
      <c r="Q97" s="138"/>
    </row>
    <row r="98" spans="1:17" s="4" customFormat="1" ht="75.75" customHeight="1">
      <c r="A98" s="139" t="s">
        <v>142</v>
      </c>
      <c r="B98" s="140">
        <v>322</v>
      </c>
      <c r="C98" s="142" t="s">
        <v>286</v>
      </c>
      <c r="D98" s="136"/>
      <c r="E98" s="141">
        <f t="shared" si="2"/>
        <v>2400</v>
      </c>
      <c r="F98" s="141">
        <v>3000</v>
      </c>
      <c r="G98" s="142" t="s">
        <v>18</v>
      </c>
      <c r="H98" s="89"/>
      <c r="I98" s="89"/>
      <c r="J98" s="90"/>
      <c r="L98" s="138"/>
      <c r="M98" s="138"/>
      <c r="N98" s="138"/>
      <c r="O98" s="138"/>
      <c r="P98" s="138"/>
      <c r="Q98" s="138"/>
    </row>
    <row r="99" spans="1:17" s="4" customFormat="1" ht="75.75" customHeight="1">
      <c r="A99" s="139" t="s">
        <v>145</v>
      </c>
      <c r="B99" s="140">
        <v>322</v>
      </c>
      <c r="C99" s="142" t="s">
        <v>308</v>
      </c>
      <c r="D99" s="136"/>
      <c r="E99" s="141">
        <f t="shared" si="2"/>
        <v>12000</v>
      </c>
      <c r="F99" s="141">
        <v>15000</v>
      </c>
      <c r="G99" s="142" t="s">
        <v>18</v>
      </c>
      <c r="H99" s="89"/>
      <c r="I99" s="89"/>
      <c r="J99" s="90"/>
      <c r="K99" s="118"/>
      <c r="L99" s="138"/>
      <c r="M99" s="138"/>
      <c r="N99" s="138"/>
      <c r="O99" s="138"/>
      <c r="P99" s="138"/>
      <c r="Q99" s="138"/>
    </row>
    <row r="100" spans="1:17" s="4" customFormat="1" ht="75.75" customHeight="1">
      <c r="A100" s="139" t="s">
        <v>147</v>
      </c>
      <c r="B100" s="140">
        <v>322</v>
      </c>
      <c r="C100" s="142" t="s">
        <v>273</v>
      </c>
      <c r="D100" s="136"/>
      <c r="E100" s="141">
        <f t="shared" si="2"/>
        <v>19200</v>
      </c>
      <c r="F100" s="141">
        <v>24000</v>
      </c>
      <c r="G100" s="142" t="s">
        <v>18</v>
      </c>
      <c r="H100" s="89"/>
      <c r="I100" s="89"/>
      <c r="J100" s="90"/>
      <c r="L100" s="138"/>
      <c r="M100" s="138"/>
      <c r="N100" s="138"/>
      <c r="O100" s="138"/>
      <c r="P100" s="138"/>
      <c r="Q100" s="138"/>
    </row>
    <row r="101" spans="1:17" s="4" customFormat="1" ht="75.75" customHeight="1">
      <c r="A101" s="139" t="s">
        <v>150</v>
      </c>
      <c r="B101" s="140">
        <v>322</v>
      </c>
      <c r="C101" s="142" t="s">
        <v>272</v>
      </c>
      <c r="D101" s="136"/>
      <c r="E101" s="141">
        <f t="shared" si="2"/>
        <v>16000</v>
      </c>
      <c r="F101" s="141">
        <v>20000</v>
      </c>
      <c r="G101" s="142" t="s">
        <v>18</v>
      </c>
      <c r="H101" s="89"/>
      <c r="I101" s="89"/>
      <c r="J101" s="90"/>
      <c r="L101" s="138"/>
      <c r="M101" s="138"/>
      <c r="N101" s="138"/>
      <c r="O101" s="138"/>
      <c r="P101" s="138"/>
      <c r="Q101" s="138"/>
    </row>
    <row r="102" spans="1:17" s="4" customFormat="1" ht="75.75" customHeight="1">
      <c r="A102" s="139" t="s">
        <v>152</v>
      </c>
      <c r="B102" s="140">
        <v>322</v>
      </c>
      <c r="C102" s="142" t="s">
        <v>287</v>
      </c>
      <c r="D102" s="136"/>
      <c r="E102" s="141">
        <f t="shared" si="2"/>
        <v>8000</v>
      </c>
      <c r="F102" s="141">
        <v>10000</v>
      </c>
      <c r="G102" s="142" t="s">
        <v>18</v>
      </c>
      <c r="H102" s="89"/>
      <c r="I102" s="89"/>
      <c r="J102" s="90"/>
      <c r="L102" s="138"/>
      <c r="M102" s="138"/>
      <c r="N102" s="138"/>
      <c r="O102" s="138"/>
      <c r="P102" s="138"/>
      <c r="Q102" s="138"/>
    </row>
    <row r="103" spans="1:17" s="4" customFormat="1" ht="75.75" customHeight="1">
      <c r="A103" s="139" t="s">
        <v>154</v>
      </c>
      <c r="B103" s="140">
        <v>322</v>
      </c>
      <c r="C103" s="142" t="s">
        <v>119</v>
      </c>
      <c r="D103" s="136"/>
      <c r="E103" s="141">
        <f t="shared" si="2"/>
        <v>8000</v>
      </c>
      <c r="F103" s="141">
        <v>10000</v>
      </c>
      <c r="G103" s="142" t="s">
        <v>18</v>
      </c>
      <c r="H103" s="89"/>
      <c r="I103" s="89"/>
      <c r="J103" s="90"/>
      <c r="L103" s="138"/>
      <c r="M103" s="138"/>
      <c r="N103" s="138"/>
      <c r="O103" s="138"/>
      <c r="P103" s="138"/>
      <c r="Q103" s="138"/>
    </row>
    <row r="104" spans="1:17" s="150" customFormat="1" ht="75.75" customHeight="1">
      <c r="A104" s="152" t="s">
        <v>156</v>
      </c>
      <c r="B104" s="153">
        <v>322</v>
      </c>
      <c r="C104" s="151" t="s">
        <v>121</v>
      </c>
      <c r="D104" s="147"/>
      <c r="E104" s="148">
        <f t="shared" si="2"/>
        <v>36400</v>
      </c>
      <c r="F104" s="148">
        <f>60*200+600+2000+500+4000+5838+20562</f>
        <v>45500</v>
      </c>
      <c r="G104" s="151" t="s">
        <v>18</v>
      </c>
      <c r="H104" s="157"/>
      <c r="I104" s="157"/>
      <c r="J104" s="158"/>
      <c r="K104" s="285"/>
      <c r="L104" s="286"/>
      <c r="M104" s="159"/>
      <c r="N104" s="159"/>
      <c r="O104" s="159"/>
      <c r="P104" s="159"/>
      <c r="Q104" s="159"/>
    </row>
    <row r="105" spans="1:17" s="4" customFormat="1" ht="75.75" customHeight="1">
      <c r="A105" s="139" t="s">
        <v>158</v>
      </c>
      <c r="B105" s="140">
        <v>322</v>
      </c>
      <c r="C105" s="142" t="s">
        <v>121</v>
      </c>
      <c r="D105" s="136"/>
      <c r="E105" s="141">
        <f t="shared" si="2"/>
        <v>59764</v>
      </c>
      <c r="F105" s="141">
        <v>74705</v>
      </c>
      <c r="G105" s="142" t="s">
        <v>18</v>
      </c>
      <c r="H105" s="89"/>
      <c r="I105" s="89"/>
      <c r="J105" s="90"/>
      <c r="K105" s="271"/>
      <c r="L105" s="272"/>
      <c r="M105" s="138"/>
      <c r="N105" s="138"/>
      <c r="O105" s="138"/>
      <c r="P105" s="138"/>
      <c r="Q105" s="138"/>
    </row>
    <row r="106" spans="1:17" s="4" customFormat="1" ht="72" customHeight="1">
      <c r="A106" s="139" t="s">
        <v>160</v>
      </c>
      <c r="B106" s="140">
        <v>322</v>
      </c>
      <c r="C106" s="142" t="s">
        <v>124</v>
      </c>
      <c r="D106" s="136"/>
      <c r="E106" s="141">
        <f t="shared" si="2"/>
        <v>12000</v>
      </c>
      <c r="F106" s="141">
        <v>15000</v>
      </c>
      <c r="G106" s="142" t="s">
        <v>18</v>
      </c>
      <c r="H106" s="89"/>
      <c r="I106" s="89"/>
      <c r="J106" s="90"/>
      <c r="L106" s="138"/>
      <c r="M106" s="138"/>
      <c r="N106" s="138"/>
      <c r="O106" s="138"/>
      <c r="P106" s="138"/>
      <c r="Q106" s="138"/>
    </row>
    <row r="107" spans="1:17" s="4" customFormat="1" ht="72" customHeight="1">
      <c r="A107" s="139" t="s">
        <v>163</v>
      </c>
      <c r="B107" s="140">
        <v>322</v>
      </c>
      <c r="C107" s="142" t="s">
        <v>126</v>
      </c>
      <c r="D107" s="136"/>
      <c r="E107" s="141">
        <f t="shared" si="2"/>
        <v>4000</v>
      </c>
      <c r="F107" s="141">
        <v>5000</v>
      </c>
      <c r="G107" s="142" t="s">
        <v>18</v>
      </c>
      <c r="H107" s="89"/>
      <c r="I107" s="89"/>
      <c r="J107" s="90"/>
      <c r="L107" s="138"/>
      <c r="M107" s="138"/>
      <c r="N107" s="138"/>
      <c r="O107" s="138"/>
      <c r="P107" s="138"/>
      <c r="Q107" s="138"/>
    </row>
    <row r="108" spans="1:17" s="4" customFormat="1" ht="42" customHeight="1">
      <c r="A108" s="139" t="s">
        <v>165</v>
      </c>
      <c r="B108" s="140">
        <v>323</v>
      </c>
      <c r="C108" s="142" t="s">
        <v>128</v>
      </c>
      <c r="D108" s="136"/>
      <c r="E108" s="141">
        <f t="shared" si="2"/>
        <v>40000</v>
      </c>
      <c r="F108" s="141">
        <v>50000</v>
      </c>
      <c r="G108" s="142" t="s">
        <v>18</v>
      </c>
      <c r="H108" s="89"/>
      <c r="I108" s="89"/>
      <c r="J108" s="90"/>
      <c r="L108" s="138"/>
      <c r="M108" s="138"/>
      <c r="N108" s="138"/>
      <c r="O108" s="138"/>
      <c r="P108" s="138"/>
      <c r="Q108" s="138"/>
    </row>
    <row r="109" spans="1:17" s="4" customFormat="1" ht="54.75" customHeight="1">
      <c r="A109" s="139" t="s">
        <v>168</v>
      </c>
      <c r="B109" s="140">
        <v>323</v>
      </c>
      <c r="C109" s="142" t="s">
        <v>130</v>
      </c>
      <c r="D109" s="136"/>
      <c r="E109" s="141">
        <f t="shared" si="2"/>
        <v>2720</v>
      </c>
      <c r="F109" s="141">
        <v>3400</v>
      </c>
      <c r="G109" s="142" t="s">
        <v>18</v>
      </c>
      <c r="H109" s="89"/>
      <c r="I109" s="89"/>
      <c r="J109" s="90"/>
      <c r="L109" s="138"/>
      <c r="M109" s="138"/>
      <c r="N109" s="138"/>
      <c r="O109" s="138"/>
      <c r="P109" s="138"/>
      <c r="Q109" s="138"/>
    </row>
    <row r="110" spans="1:17" s="4" customFormat="1" ht="55.5" customHeight="1">
      <c r="A110" s="139" t="s">
        <v>170</v>
      </c>
      <c r="B110" s="140">
        <v>323</v>
      </c>
      <c r="C110" s="142" t="s">
        <v>132</v>
      </c>
      <c r="D110" s="136"/>
      <c r="E110" s="141">
        <f t="shared" si="2"/>
        <v>4000</v>
      </c>
      <c r="F110" s="141">
        <v>5000</v>
      </c>
      <c r="G110" s="142" t="s">
        <v>18</v>
      </c>
      <c r="H110" s="89"/>
      <c r="I110" s="89"/>
      <c r="J110" s="90"/>
      <c r="L110" s="138"/>
      <c r="M110" s="138"/>
      <c r="N110" s="138"/>
      <c r="O110" s="138"/>
      <c r="P110" s="138"/>
      <c r="Q110" s="138"/>
    </row>
    <row r="111" spans="1:17" s="4" customFormat="1" ht="57.75" customHeight="1">
      <c r="A111" s="139" t="s">
        <v>172</v>
      </c>
      <c r="B111" s="140">
        <v>323</v>
      </c>
      <c r="C111" s="142" t="s">
        <v>134</v>
      </c>
      <c r="D111" s="136"/>
      <c r="E111" s="141">
        <f t="shared" si="2"/>
        <v>2240</v>
      </c>
      <c r="F111" s="141">
        <v>2800</v>
      </c>
      <c r="G111" s="142" t="s">
        <v>18</v>
      </c>
      <c r="H111" s="89"/>
      <c r="I111" s="89"/>
      <c r="J111" s="90"/>
      <c r="L111" s="138"/>
      <c r="M111" s="138"/>
      <c r="N111" s="138"/>
      <c r="O111" s="138"/>
      <c r="P111" s="138"/>
      <c r="Q111" s="138"/>
    </row>
    <row r="112" spans="1:17" s="150" customFormat="1" ht="103.5" customHeight="1">
      <c r="A112" s="152" t="s">
        <v>175</v>
      </c>
      <c r="B112" s="153">
        <v>323</v>
      </c>
      <c r="C112" s="151" t="s">
        <v>313</v>
      </c>
      <c r="D112" s="147"/>
      <c r="E112" s="148">
        <f t="shared" si="2"/>
        <v>18188.8</v>
      </c>
      <c r="F112" s="148">
        <f>55000+27736-60000</f>
        <v>22736</v>
      </c>
      <c r="G112" s="151" t="s">
        <v>18</v>
      </c>
      <c r="H112" s="157"/>
      <c r="I112" s="157"/>
      <c r="J112" s="158"/>
      <c r="L112" s="159"/>
      <c r="M112" s="159"/>
      <c r="N112" s="159"/>
      <c r="O112" s="159"/>
      <c r="P112" s="159"/>
      <c r="Q112" s="159"/>
    </row>
    <row r="113" spans="1:17" s="4" customFormat="1" ht="103.5" customHeight="1">
      <c r="A113" s="139" t="s">
        <v>177</v>
      </c>
      <c r="B113" s="140">
        <v>323</v>
      </c>
      <c r="C113" s="142" t="s">
        <v>313</v>
      </c>
      <c r="D113" s="136"/>
      <c r="E113" s="141">
        <f t="shared" si="2"/>
        <v>36886.400000000001</v>
      </c>
      <c r="F113" s="141">
        <f>55000+27736-60000+23372</f>
        <v>46108</v>
      </c>
      <c r="G113" s="142" t="s">
        <v>18</v>
      </c>
      <c r="H113" s="89"/>
      <c r="I113" s="89"/>
      <c r="J113" s="90"/>
      <c r="L113" s="138"/>
      <c r="M113" s="138"/>
      <c r="N113" s="138"/>
      <c r="O113" s="138"/>
      <c r="P113" s="138"/>
      <c r="Q113" s="138"/>
    </row>
    <row r="114" spans="1:17" s="150" customFormat="1" ht="103.5" customHeight="1">
      <c r="A114" s="152" t="s">
        <v>179</v>
      </c>
      <c r="B114" s="153">
        <v>323</v>
      </c>
      <c r="C114" s="151" t="s">
        <v>314</v>
      </c>
      <c r="D114" s="147"/>
      <c r="E114" s="148">
        <f t="shared" si="2"/>
        <v>16000</v>
      </c>
      <c r="F114" s="148">
        <v>20000</v>
      </c>
      <c r="G114" s="151" t="s">
        <v>18</v>
      </c>
      <c r="H114" s="157"/>
      <c r="I114" s="157"/>
      <c r="J114" s="158"/>
      <c r="L114" s="159"/>
      <c r="M114" s="159"/>
      <c r="N114" s="159"/>
      <c r="O114" s="159"/>
      <c r="P114" s="159"/>
      <c r="Q114" s="159"/>
    </row>
    <row r="115" spans="1:17" s="4" customFormat="1" ht="103.5" customHeight="1">
      <c r="A115" s="139" t="s">
        <v>182</v>
      </c>
      <c r="B115" s="140">
        <v>323</v>
      </c>
      <c r="C115" s="142" t="s">
        <v>314</v>
      </c>
      <c r="D115" s="136"/>
      <c r="E115" s="141">
        <f t="shared" si="2"/>
        <v>8000</v>
      </c>
      <c r="F115" s="141">
        <v>10000</v>
      </c>
      <c r="G115" s="142" t="s">
        <v>18</v>
      </c>
      <c r="H115" s="89"/>
      <c r="I115" s="89"/>
      <c r="J115" s="90"/>
      <c r="L115" s="138"/>
      <c r="M115" s="138"/>
      <c r="N115" s="138"/>
      <c r="O115" s="138"/>
      <c r="P115" s="138"/>
      <c r="Q115" s="138"/>
    </row>
    <row r="116" spans="1:17" s="150" customFormat="1" ht="103.5" customHeight="1">
      <c r="A116" s="152" t="s">
        <v>184</v>
      </c>
      <c r="B116" s="153">
        <v>323</v>
      </c>
      <c r="C116" s="151" t="s">
        <v>316</v>
      </c>
      <c r="D116" s="147"/>
      <c r="E116" s="148">
        <f t="shared" si="2"/>
        <v>16000</v>
      </c>
      <c r="F116" s="148">
        <v>20000</v>
      </c>
      <c r="G116" s="151" t="s">
        <v>18</v>
      </c>
      <c r="H116" s="157"/>
      <c r="I116" s="157"/>
      <c r="J116" s="158"/>
      <c r="L116" s="159"/>
      <c r="M116" s="159"/>
      <c r="N116" s="159"/>
      <c r="O116" s="159"/>
      <c r="P116" s="159"/>
      <c r="Q116" s="159"/>
    </row>
    <row r="117" spans="1:17" s="4" customFormat="1" ht="103.5" customHeight="1">
      <c r="A117" s="139" t="s">
        <v>186</v>
      </c>
      <c r="B117" s="140">
        <v>323</v>
      </c>
      <c r="C117" s="142" t="s">
        <v>316</v>
      </c>
      <c r="D117" s="136"/>
      <c r="E117" s="141">
        <f t="shared" si="2"/>
        <v>8000</v>
      </c>
      <c r="F117" s="141">
        <v>10000</v>
      </c>
      <c r="G117" s="142" t="s">
        <v>18</v>
      </c>
      <c r="H117" s="89"/>
      <c r="I117" s="89"/>
      <c r="J117" s="90"/>
      <c r="L117" s="138"/>
      <c r="M117" s="138"/>
      <c r="N117" s="138"/>
      <c r="O117" s="138"/>
      <c r="P117" s="138"/>
      <c r="Q117" s="138"/>
    </row>
    <row r="118" spans="1:17" s="4" customFormat="1" ht="103.5" customHeight="1">
      <c r="A118" s="139" t="s">
        <v>188</v>
      </c>
      <c r="B118" s="140">
        <v>323</v>
      </c>
      <c r="C118" s="142" t="s">
        <v>315</v>
      </c>
      <c r="D118" s="136"/>
      <c r="E118" s="141">
        <f t="shared" si="2"/>
        <v>16000</v>
      </c>
      <c r="F118" s="141">
        <v>20000</v>
      </c>
      <c r="G118" s="142" t="s">
        <v>18</v>
      </c>
      <c r="H118" s="89"/>
      <c r="I118" s="89"/>
      <c r="J118" s="90"/>
      <c r="L118" s="138"/>
      <c r="M118" s="138"/>
      <c r="N118" s="138"/>
      <c r="O118" s="138"/>
      <c r="P118" s="138"/>
      <c r="Q118" s="138"/>
    </row>
    <row r="119" spans="1:17" s="4" customFormat="1" ht="103.5" customHeight="1">
      <c r="A119" s="139" t="s">
        <v>190</v>
      </c>
      <c r="B119" s="140">
        <v>323</v>
      </c>
      <c r="C119" s="142" t="s">
        <v>139</v>
      </c>
      <c r="D119" s="136"/>
      <c r="E119" s="141">
        <f t="shared" si="2"/>
        <v>16000</v>
      </c>
      <c r="F119" s="141">
        <v>20000</v>
      </c>
      <c r="G119" s="142" t="s">
        <v>18</v>
      </c>
      <c r="H119" s="89"/>
      <c r="I119" s="89"/>
      <c r="J119" s="90"/>
      <c r="L119" s="138"/>
      <c r="M119" s="138"/>
      <c r="N119" s="138"/>
      <c r="O119" s="138"/>
      <c r="P119" s="138"/>
      <c r="Q119" s="138"/>
    </row>
    <row r="120" spans="1:17" s="4" customFormat="1" ht="103.5" customHeight="1">
      <c r="A120" s="139" t="s">
        <v>192</v>
      </c>
      <c r="B120" s="140">
        <v>323</v>
      </c>
      <c r="C120" s="142" t="s">
        <v>317</v>
      </c>
      <c r="D120" s="136"/>
      <c r="E120" s="141">
        <f t="shared" si="2"/>
        <v>16000</v>
      </c>
      <c r="F120" s="141">
        <v>20000</v>
      </c>
      <c r="G120" s="142" t="s">
        <v>18</v>
      </c>
      <c r="H120" s="89"/>
      <c r="I120" s="89"/>
      <c r="J120" s="90"/>
      <c r="L120" s="138"/>
      <c r="M120" s="138"/>
      <c r="N120" s="138"/>
      <c r="O120" s="138"/>
      <c r="P120" s="138"/>
      <c r="Q120" s="138"/>
    </row>
    <row r="121" spans="1:17" s="150" customFormat="1" ht="103.5" customHeight="1">
      <c r="A121" s="152" t="s">
        <v>194</v>
      </c>
      <c r="B121" s="153">
        <v>323</v>
      </c>
      <c r="C121" s="151" t="s">
        <v>274</v>
      </c>
      <c r="D121" s="147"/>
      <c r="E121" s="148">
        <f t="shared" si="2"/>
        <v>60000</v>
      </c>
      <c r="F121" s="148">
        <v>75000</v>
      </c>
      <c r="G121" s="151" t="s">
        <v>18</v>
      </c>
      <c r="H121" s="157"/>
      <c r="I121" s="157"/>
      <c r="J121" s="158"/>
      <c r="L121" s="159"/>
      <c r="M121" s="159"/>
      <c r="N121" s="159"/>
      <c r="O121" s="159"/>
      <c r="P121" s="159"/>
      <c r="Q121" s="159"/>
    </row>
    <row r="122" spans="1:17" s="4" customFormat="1" ht="103.5" customHeight="1">
      <c r="A122" s="139" t="s">
        <v>196</v>
      </c>
      <c r="B122" s="140">
        <v>323</v>
      </c>
      <c r="C122" s="142" t="s">
        <v>274</v>
      </c>
      <c r="D122" s="136"/>
      <c r="E122" s="141">
        <f t="shared" si="2"/>
        <v>0</v>
      </c>
      <c r="F122" s="141">
        <v>0</v>
      </c>
      <c r="G122" s="142" t="s">
        <v>18</v>
      </c>
      <c r="H122" s="89"/>
      <c r="I122" s="89"/>
      <c r="J122" s="90"/>
      <c r="L122" s="138"/>
      <c r="M122" s="138"/>
      <c r="N122" s="138"/>
      <c r="O122" s="138"/>
      <c r="P122" s="138"/>
      <c r="Q122" s="138"/>
    </row>
    <row r="123" spans="1:17" s="150" customFormat="1" ht="87" customHeight="1">
      <c r="A123" s="152" t="s">
        <v>201</v>
      </c>
      <c r="B123" s="153">
        <v>323</v>
      </c>
      <c r="C123" s="151" t="s">
        <v>144</v>
      </c>
      <c r="D123" s="147"/>
      <c r="E123" s="148">
        <f t="shared" si="2"/>
        <v>19200</v>
      </c>
      <c r="F123" s="148">
        <v>24000</v>
      </c>
      <c r="G123" s="151" t="s">
        <v>18</v>
      </c>
      <c r="H123" s="157"/>
      <c r="I123" s="157"/>
      <c r="J123" s="158"/>
      <c r="L123" s="159"/>
      <c r="M123" s="159"/>
      <c r="N123" s="159"/>
      <c r="O123" s="159"/>
      <c r="P123" s="159"/>
      <c r="Q123" s="159"/>
    </row>
    <row r="124" spans="1:17" s="4" customFormat="1" ht="87" customHeight="1">
      <c r="A124" s="139" t="s">
        <v>203</v>
      </c>
      <c r="B124" s="140">
        <v>323</v>
      </c>
      <c r="C124" s="142" t="s">
        <v>144</v>
      </c>
      <c r="D124" s="136"/>
      <c r="E124" s="141">
        <f t="shared" si="2"/>
        <v>16000</v>
      </c>
      <c r="F124" s="141">
        <v>20000</v>
      </c>
      <c r="G124" s="142" t="s">
        <v>18</v>
      </c>
      <c r="H124" s="89"/>
      <c r="I124" s="89"/>
      <c r="J124" s="90"/>
      <c r="L124" s="138"/>
      <c r="M124" s="138"/>
      <c r="N124" s="138"/>
      <c r="O124" s="138"/>
      <c r="P124" s="138"/>
      <c r="Q124" s="138"/>
    </row>
    <row r="125" spans="1:17" s="4" customFormat="1" ht="87" customHeight="1">
      <c r="A125" s="139" t="s">
        <v>205</v>
      </c>
      <c r="B125" s="140">
        <v>323</v>
      </c>
      <c r="C125" s="142" t="s">
        <v>146</v>
      </c>
      <c r="D125" s="136"/>
      <c r="E125" s="141">
        <f t="shared" si="2"/>
        <v>3200</v>
      </c>
      <c r="F125" s="141">
        <v>4000</v>
      </c>
      <c r="G125" s="142" t="s">
        <v>18</v>
      </c>
      <c r="H125" s="89"/>
      <c r="I125" s="89"/>
      <c r="J125" s="90"/>
      <c r="L125" s="138"/>
      <c r="M125" s="138"/>
      <c r="N125" s="138"/>
      <c r="O125" s="138"/>
      <c r="P125" s="138"/>
      <c r="Q125" s="138"/>
    </row>
    <row r="126" spans="1:17" s="4" customFormat="1" ht="87" customHeight="1">
      <c r="A126" s="139" t="s">
        <v>208</v>
      </c>
      <c r="B126" s="140">
        <v>323</v>
      </c>
      <c r="C126" s="142" t="s">
        <v>309</v>
      </c>
      <c r="D126" s="136"/>
      <c r="E126" s="141">
        <f t="shared" si="2"/>
        <v>8000</v>
      </c>
      <c r="F126" s="141">
        <v>10000</v>
      </c>
      <c r="G126" s="142" t="s">
        <v>18</v>
      </c>
      <c r="H126" s="89"/>
      <c r="I126" s="89"/>
      <c r="J126" s="90"/>
      <c r="L126" s="138"/>
      <c r="M126" s="138"/>
      <c r="N126" s="138"/>
      <c r="O126" s="138"/>
      <c r="P126" s="138"/>
      <c r="Q126" s="138"/>
    </row>
    <row r="127" spans="1:17" s="150" customFormat="1" ht="82.5" customHeight="1">
      <c r="A127" s="152" t="s">
        <v>210</v>
      </c>
      <c r="B127" s="153">
        <v>323</v>
      </c>
      <c r="C127" s="151" t="s">
        <v>149</v>
      </c>
      <c r="D127" s="147"/>
      <c r="E127" s="148">
        <f t="shared" si="2"/>
        <v>17600</v>
      </c>
      <c r="F127" s="148">
        <v>22000</v>
      </c>
      <c r="G127" s="151" t="s">
        <v>18</v>
      </c>
      <c r="H127" s="157"/>
      <c r="I127" s="157"/>
      <c r="J127" s="158"/>
      <c r="L127" s="159"/>
      <c r="M127" s="159"/>
      <c r="N127" s="159"/>
      <c r="O127" s="159"/>
      <c r="P127" s="159"/>
      <c r="Q127" s="159"/>
    </row>
    <row r="128" spans="1:17" s="4" customFormat="1" ht="82.5" customHeight="1">
      <c r="A128" s="139" t="s">
        <v>213</v>
      </c>
      <c r="B128" s="140">
        <v>323</v>
      </c>
      <c r="C128" s="142" t="s">
        <v>149</v>
      </c>
      <c r="D128" s="136"/>
      <c r="E128" s="141">
        <f t="shared" si="2"/>
        <v>24000</v>
      </c>
      <c r="F128" s="141">
        <v>30000</v>
      </c>
      <c r="G128" s="142" t="s">
        <v>18</v>
      </c>
      <c r="H128" s="89"/>
      <c r="I128" s="89"/>
      <c r="J128" s="90"/>
      <c r="L128" s="138"/>
      <c r="M128" s="138"/>
      <c r="N128" s="138"/>
      <c r="O128" s="138"/>
      <c r="P128" s="138"/>
      <c r="Q128" s="138"/>
    </row>
    <row r="129" spans="1:17" s="4" customFormat="1" ht="58.5" customHeight="1">
      <c r="A129" s="139" t="s">
        <v>217</v>
      </c>
      <c r="B129" s="140">
        <v>323</v>
      </c>
      <c r="C129" s="142" t="s">
        <v>151</v>
      </c>
      <c r="D129" s="136"/>
      <c r="E129" s="141">
        <f t="shared" si="2"/>
        <v>16000</v>
      </c>
      <c r="F129" s="141">
        <v>20000</v>
      </c>
      <c r="G129" s="142" t="s">
        <v>18</v>
      </c>
      <c r="H129" s="89"/>
      <c r="I129" s="89"/>
      <c r="J129" s="90"/>
      <c r="L129" s="138"/>
      <c r="M129" s="138"/>
      <c r="N129" s="138"/>
      <c r="O129" s="138"/>
      <c r="P129" s="138"/>
      <c r="Q129" s="138"/>
    </row>
    <row r="130" spans="1:17" s="4" customFormat="1" ht="58.5" customHeight="1">
      <c r="A130" s="139" t="s">
        <v>219</v>
      </c>
      <c r="B130" s="140">
        <v>323</v>
      </c>
      <c r="C130" s="142" t="s">
        <v>275</v>
      </c>
      <c r="D130" s="136"/>
      <c r="E130" s="141">
        <f t="shared" si="2"/>
        <v>9600</v>
      </c>
      <c r="F130" s="141">
        <v>12000</v>
      </c>
      <c r="G130" s="142" t="s">
        <v>18</v>
      </c>
      <c r="H130" s="89"/>
      <c r="I130" s="89"/>
      <c r="J130" s="90"/>
      <c r="L130" s="138"/>
      <c r="M130" s="138"/>
      <c r="N130" s="138"/>
      <c r="O130" s="138"/>
      <c r="P130" s="138"/>
      <c r="Q130" s="138"/>
    </row>
    <row r="131" spans="1:17" s="4" customFormat="1" ht="35.25" customHeight="1">
      <c r="A131" s="139" t="s">
        <v>221</v>
      </c>
      <c r="B131" s="140">
        <v>323</v>
      </c>
      <c r="C131" s="142" t="s">
        <v>263</v>
      </c>
      <c r="D131" s="136"/>
      <c r="E131" s="141">
        <f t="shared" si="2"/>
        <v>4800</v>
      </c>
      <c r="F131" s="141">
        <v>6000</v>
      </c>
      <c r="G131" s="142" t="s">
        <v>18</v>
      </c>
      <c r="H131" s="89"/>
      <c r="I131" s="89"/>
      <c r="J131" s="90"/>
      <c r="L131" s="138"/>
      <c r="M131" s="138"/>
      <c r="N131" s="138"/>
      <c r="O131" s="138"/>
      <c r="P131" s="138"/>
      <c r="Q131" s="138"/>
    </row>
    <row r="132" spans="1:17" s="4" customFormat="1" ht="49.5" customHeight="1">
      <c r="A132" s="139" t="s">
        <v>225</v>
      </c>
      <c r="B132" s="140">
        <v>323</v>
      </c>
      <c r="C132" s="142" t="s">
        <v>155</v>
      </c>
      <c r="D132" s="136"/>
      <c r="E132" s="141">
        <f>+F132-(11.50442478%*F132)</f>
        <v>8849.5575219999992</v>
      </c>
      <c r="F132" s="141">
        <v>10000</v>
      </c>
      <c r="G132" s="142" t="s">
        <v>18</v>
      </c>
      <c r="H132" s="89"/>
      <c r="I132" s="89"/>
      <c r="J132" s="90"/>
      <c r="L132" s="138"/>
      <c r="M132" s="138"/>
      <c r="N132" s="138"/>
      <c r="O132" s="138"/>
      <c r="P132" s="138"/>
      <c r="Q132" s="138"/>
    </row>
    <row r="133" spans="1:17" s="4" customFormat="1" ht="35.25" customHeight="1">
      <c r="A133" s="139" t="s">
        <v>227</v>
      </c>
      <c r="B133" s="140">
        <v>323</v>
      </c>
      <c r="C133" s="142" t="s">
        <v>157</v>
      </c>
      <c r="D133" s="136"/>
      <c r="E133" s="141">
        <f>+F133-(20%*F133)</f>
        <v>4000</v>
      </c>
      <c r="F133" s="141">
        <v>5000</v>
      </c>
      <c r="G133" s="142" t="s">
        <v>18</v>
      </c>
      <c r="H133" s="89"/>
      <c r="I133" s="89"/>
      <c r="J133" s="90"/>
      <c r="L133" s="138"/>
      <c r="M133" s="138"/>
      <c r="N133" s="138"/>
      <c r="O133" s="138"/>
      <c r="P133" s="138"/>
      <c r="Q133" s="138"/>
    </row>
    <row r="134" spans="1:17" s="4" customFormat="1" ht="40.5" customHeight="1">
      <c r="A134" s="139" t="s">
        <v>229</v>
      </c>
      <c r="B134" s="140">
        <v>323</v>
      </c>
      <c r="C134" s="142" t="s">
        <v>159</v>
      </c>
      <c r="D134" s="136"/>
      <c r="E134" s="141">
        <f>+F134-(11.50442478%*F134)</f>
        <v>128185.84070617</v>
      </c>
      <c r="F134" s="141">
        <f>140000+4850</f>
        <v>144850</v>
      </c>
      <c r="G134" s="142" t="s">
        <v>98</v>
      </c>
      <c r="H134" s="142"/>
      <c r="I134" s="142"/>
      <c r="J134" s="145"/>
      <c r="L134" s="138"/>
      <c r="M134" s="138"/>
      <c r="N134" s="138"/>
      <c r="O134" s="138"/>
      <c r="P134" s="138"/>
      <c r="Q134" s="138"/>
    </row>
    <row r="135" spans="1:17" s="4" customFormat="1" ht="41.25" customHeight="1">
      <c r="A135" s="139" t="s">
        <v>232</v>
      </c>
      <c r="B135" s="140">
        <v>323</v>
      </c>
      <c r="C135" s="142" t="s">
        <v>164</v>
      </c>
      <c r="D135" s="136"/>
      <c r="E135" s="141">
        <f t="shared" ref="E135:E157" si="3">+F135-(20%*F135)</f>
        <v>18520</v>
      </c>
      <c r="F135" s="141">
        <v>23150</v>
      </c>
      <c r="G135" s="142" t="s">
        <v>98</v>
      </c>
      <c r="H135" s="89"/>
      <c r="I135" s="89"/>
      <c r="J135" s="90"/>
      <c r="L135" s="138"/>
      <c r="M135" s="138"/>
      <c r="N135" s="138"/>
      <c r="O135" s="138"/>
      <c r="P135" s="138"/>
      <c r="Q135" s="138"/>
    </row>
    <row r="136" spans="1:17" s="4" customFormat="1" ht="41.25" customHeight="1">
      <c r="A136" s="139" t="s">
        <v>267</v>
      </c>
      <c r="B136" s="140">
        <v>323</v>
      </c>
      <c r="C136" s="142" t="s">
        <v>167</v>
      </c>
      <c r="D136" s="136"/>
      <c r="E136" s="141">
        <f t="shared" si="3"/>
        <v>7000</v>
      </c>
      <c r="F136" s="141">
        <v>8750</v>
      </c>
      <c r="G136" s="142" t="s">
        <v>18</v>
      </c>
      <c r="H136" s="89"/>
      <c r="I136" s="89"/>
      <c r="J136" s="90"/>
      <c r="L136" s="138"/>
      <c r="M136" s="138"/>
      <c r="N136" s="138"/>
      <c r="O136" s="138"/>
      <c r="P136" s="138"/>
      <c r="Q136" s="138"/>
    </row>
    <row r="137" spans="1:17" s="4" customFormat="1" ht="37.5" customHeight="1">
      <c r="A137" s="139" t="s">
        <v>234</v>
      </c>
      <c r="B137" s="140">
        <v>323</v>
      </c>
      <c r="C137" s="142" t="s">
        <v>169</v>
      </c>
      <c r="D137" s="136"/>
      <c r="E137" s="141">
        <f t="shared" si="3"/>
        <v>2000</v>
      </c>
      <c r="F137" s="141">
        <f>3700-1200</f>
        <v>2500</v>
      </c>
      <c r="G137" s="142" t="s">
        <v>18</v>
      </c>
      <c r="H137" s="89"/>
      <c r="I137" s="89"/>
      <c r="J137" s="90"/>
      <c r="L137" s="138"/>
      <c r="M137" s="138"/>
      <c r="N137" s="138"/>
      <c r="O137" s="138"/>
      <c r="P137" s="138"/>
      <c r="Q137" s="138"/>
    </row>
    <row r="138" spans="1:17" s="4" customFormat="1" ht="51" customHeight="1">
      <c r="A138" s="139" t="s">
        <v>236</v>
      </c>
      <c r="B138" s="140">
        <v>323</v>
      </c>
      <c r="C138" s="142" t="s">
        <v>162</v>
      </c>
      <c r="D138" s="136"/>
      <c r="E138" s="141">
        <f t="shared" si="3"/>
        <v>6400</v>
      </c>
      <c r="F138" s="141">
        <v>8000</v>
      </c>
      <c r="G138" s="142" t="s">
        <v>98</v>
      </c>
      <c r="H138" s="142"/>
      <c r="I138" s="142"/>
      <c r="J138" s="145"/>
      <c r="L138" s="138"/>
      <c r="M138" s="138"/>
      <c r="N138" s="138"/>
      <c r="O138" s="138"/>
      <c r="P138" s="138"/>
      <c r="Q138" s="138"/>
    </row>
    <row r="139" spans="1:17" s="4" customFormat="1" ht="37.5" customHeight="1">
      <c r="A139" s="139" t="s">
        <v>332</v>
      </c>
      <c r="B139" s="140">
        <v>323</v>
      </c>
      <c r="C139" s="142" t="s">
        <v>310</v>
      </c>
      <c r="D139" s="136"/>
      <c r="E139" s="141">
        <f t="shared" si="3"/>
        <v>1600</v>
      </c>
      <c r="F139" s="141">
        <v>2000</v>
      </c>
      <c r="G139" s="142" t="s">
        <v>18</v>
      </c>
      <c r="H139" s="89"/>
      <c r="I139" s="89"/>
      <c r="J139" s="90"/>
      <c r="L139" s="138"/>
      <c r="M139" s="138"/>
      <c r="N139" s="138"/>
      <c r="O139" s="138"/>
      <c r="P139" s="138"/>
      <c r="Q139" s="138"/>
    </row>
    <row r="140" spans="1:17" s="4" customFormat="1" ht="58.5" customHeight="1">
      <c r="A140" s="139" t="s">
        <v>277</v>
      </c>
      <c r="B140" s="140">
        <v>323</v>
      </c>
      <c r="C140" s="142" t="s">
        <v>171</v>
      </c>
      <c r="D140" s="136"/>
      <c r="E140" s="141">
        <f t="shared" si="3"/>
        <v>13600</v>
      </c>
      <c r="F140" s="141">
        <v>17000</v>
      </c>
      <c r="G140" s="142" t="s">
        <v>18</v>
      </c>
      <c r="H140" s="89"/>
      <c r="I140" s="89"/>
      <c r="J140" s="90"/>
      <c r="L140" s="138"/>
      <c r="M140" s="138"/>
      <c r="N140" s="138"/>
      <c r="O140" s="138"/>
      <c r="P140" s="138"/>
      <c r="Q140" s="138"/>
    </row>
    <row r="141" spans="1:17" s="4" customFormat="1" ht="58.5" customHeight="1">
      <c r="A141" s="139" t="s">
        <v>278</v>
      </c>
      <c r="B141" s="140">
        <v>323</v>
      </c>
      <c r="C141" s="142" t="s">
        <v>311</v>
      </c>
      <c r="D141" s="136"/>
      <c r="E141" s="141">
        <f t="shared" si="3"/>
        <v>1600</v>
      </c>
      <c r="F141" s="141">
        <v>2000</v>
      </c>
      <c r="G141" s="142" t="s">
        <v>18</v>
      </c>
      <c r="H141" s="89"/>
      <c r="I141" s="89"/>
      <c r="J141" s="90"/>
      <c r="L141" s="138"/>
      <c r="M141" s="138"/>
      <c r="N141" s="138"/>
      <c r="O141" s="138"/>
      <c r="P141" s="138"/>
      <c r="Q141" s="138"/>
    </row>
    <row r="142" spans="1:17" s="4" customFormat="1" ht="58.5" customHeight="1">
      <c r="A142" s="139" t="s">
        <v>279</v>
      </c>
      <c r="B142" s="140">
        <v>323</v>
      </c>
      <c r="C142" s="142" t="s">
        <v>312</v>
      </c>
      <c r="D142" s="136"/>
      <c r="E142" s="141">
        <f t="shared" si="3"/>
        <v>2400</v>
      </c>
      <c r="F142" s="141">
        <v>3000</v>
      </c>
      <c r="G142" s="142" t="s">
        <v>18</v>
      </c>
      <c r="H142" s="89"/>
      <c r="I142" s="89"/>
      <c r="J142" s="90"/>
      <c r="L142" s="138"/>
      <c r="M142" s="138"/>
      <c r="N142" s="138"/>
      <c r="O142" s="138"/>
      <c r="P142" s="138"/>
      <c r="Q142" s="138"/>
    </row>
    <row r="143" spans="1:17" s="150" customFormat="1" ht="35.25" customHeight="1">
      <c r="A143" s="152" t="s">
        <v>280</v>
      </c>
      <c r="B143" s="153">
        <v>323</v>
      </c>
      <c r="C143" s="151" t="s">
        <v>176</v>
      </c>
      <c r="D143" s="147"/>
      <c r="E143" s="148">
        <f t="shared" si="3"/>
        <v>11000</v>
      </c>
      <c r="F143" s="148">
        <v>13750</v>
      </c>
      <c r="G143" s="151" t="s">
        <v>18</v>
      </c>
      <c r="H143" s="157"/>
      <c r="I143" s="157"/>
      <c r="J143" s="158"/>
      <c r="L143" s="159"/>
      <c r="M143" s="159"/>
      <c r="N143" s="159"/>
      <c r="O143" s="159"/>
      <c r="P143" s="159"/>
      <c r="Q143" s="159"/>
    </row>
    <row r="144" spans="1:17" s="4" customFormat="1" ht="35.25" customHeight="1">
      <c r="A144" s="139" t="s">
        <v>281</v>
      </c>
      <c r="B144" s="140">
        <v>323</v>
      </c>
      <c r="C144" s="142" t="s">
        <v>176</v>
      </c>
      <c r="D144" s="136"/>
      <c r="E144" s="141">
        <f t="shared" si="3"/>
        <v>13600</v>
      </c>
      <c r="F144" s="141">
        <v>17000</v>
      </c>
      <c r="G144" s="142" t="s">
        <v>18</v>
      </c>
      <c r="H144" s="89"/>
      <c r="I144" s="89"/>
      <c r="J144" s="90"/>
      <c r="L144" s="138"/>
      <c r="M144" s="138"/>
      <c r="N144" s="138"/>
      <c r="O144" s="138"/>
      <c r="P144" s="138"/>
      <c r="Q144" s="138"/>
    </row>
    <row r="145" spans="1:17" s="4" customFormat="1" ht="66.75" customHeight="1">
      <c r="A145" s="139" t="s">
        <v>282</v>
      </c>
      <c r="B145" s="140">
        <v>323</v>
      </c>
      <c r="C145" s="142" t="s">
        <v>178</v>
      </c>
      <c r="D145" s="136"/>
      <c r="E145" s="141">
        <f t="shared" si="3"/>
        <v>1600</v>
      </c>
      <c r="F145" s="141">
        <v>2000</v>
      </c>
      <c r="G145" s="142" t="s">
        <v>18</v>
      </c>
      <c r="H145" s="89"/>
      <c r="I145" s="89"/>
      <c r="J145" s="90"/>
      <c r="L145" s="138"/>
      <c r="M145" s="138"/>
      <c r="N145" s="138"/>
      <c r="O145" s="138"/>
      <c r="P145" s="138"/>
      <c r="Q145" s="138"/>
    </row>
    <row r="146" spans="1:17" s="4" customFormat="1" ht="77.25" customHeight="1">
      <c r="A146" s="139" t="s">
        <v>333</v>
      </c>
      <c r="B146" s="140">
        <v>323</v>
      </c>
      <c r="C146" s="142" t="s">
        <v>181</v>
      </c>
      <c r="D146" s="136"/>
      <c r="E146" s="141">
        <f t="shared" si="3"/>
        <v>26800</v>
      </c>
      <c r="F146" s="141">
        <f>26000+7500</f>
        <v>33500</v>
      </c>
      <c r="G146" s="142" t="s">
        <v>18</v>
      </c>
      <c r="H146" s="89"/>
      <c r="I146" s="89"/>
      <c r="J146" s="90"/>
      <c r="L146" s="138"/>
      <c r="M146" s="138"/>
      <c r="N146" s="138"/>
      <c r="O146" s="138"/>
      <c r="P146" s="138"/>
      <c r="Q146" s="138"/>
    </row>
    <row r="147" spans="1:17" s="4" customFormat="1" ht="43.5" customHeight="1">
      <c r="A147" s="139" t="s">
        <v>283</v>
      </c>
      <c r="B147" s="140">
        <v>323</v>
      </c>
      <c r="C147" s="142" t="s">
        <v>183</v>
      </c>
      <c r="D147" s="136"/>
      <c r="E147" s="141">
        <f t="shared" si="3"/>
        <v>2000</v>
      </c>
      <c r="F147" s="141">
        <v>2500</v>
      </c>
      <c r="G147" s="142" t="s">
        <v>18</v>
      </c>
      <c r="H147" s="141"/>
      <c r="I147" s="141"/>
      <c r="J147" s="143"/>
      <c r="L147" s="138"/>
      <c r="M147" s="138"/>
      <c r="N147" s="138"/>
      <c r="O147" s="138"/>
      <c r="P147" s="138"/>
      <c r="Q147" s="138"/>
    </row>
    <row r="148" spans="1:17" s="4" customFormat="1" ht="61.5" customHeight="1">
      <c r="A148" s="139" t="s">
        <v>284</v>
      </c>
      <c r="B148" s="140">
        <v>323</v>
      </c>
      <c r="C148" s="142" t="s">
        <v>185</v>
      </c>
      <c r="D148" s="136"/>
      <c r="E148" s="141">
        <f t="shared" si="3"/>
        <v>32000</v>
      </c>
      <c r="F148" s="141">
        <v>40000</v>
      </c>
      <c r="G148" s="142" t="s">
        <v>18</v>
      </c>
      <c r="H148" s="89"/>
      <c r="I148" s="89"/>
      <c r="J148" s="90"/>
      <c r="L148" s="138"/>
      <c r="M148" s="138"/>
      <c r="N148" s="138"/>
      <c r="O148" s="138"/>
      <c r="P148" s="138"/>
      <c r="Q148" s="138"/>
    </row>
    <row r="149" spans="1:17" s="150" customFormat="1" ht="56.25" customHeight="1">
      <c r="A149" s="152" t="s">
        <v>285</v>
      </c>
      <c r="B149" s="153">
        <v>323</v>
      </c>
      <c r="C149" s="151" t="s">
        <v>187</v>
      </c>
      <c r="D149" s="147"/>
      <c r="E149" s="148">
        <f t="shared" si="3"/>
        <v>2800</v>
      </c>
      <c r="F149" s="148">
        <v>3500</v>
      </c>
      <c r="G149" s="151" t="s">
        <v>18</v>
      </c>
      <c r="H149" s="157"/>
      <c r="I149" s="157"/>
      <c r="J149" s="158"/>
      <c r="L149" s="159"/>
      <c r="M149" s="159"/>
      <c r="N149" s="159"/>
      <c r="O149" s="159"/>
      <c r="P149" s="159"/>
      <c r="Q149" s="159"/>
    </row>
    <row r="150" spans="1:17" s="4" customFormat="1" ht="56.25" customHeight="1">
      <c r="A150" s="139" t="s">
        <v>357</v>
      </c>
      <c r="B150" s="140">
        <v>323</v>
      </c>
      <c r="C150" s="142" t="s">
        <v>187</v>
      </c>
      <c r="D150" s="136"/>
      <c r="E150" s="141">
        <f t="shared" si="3"/>
        <v>4800</v>
      </c>
      <c r="F150" s="141">
        <v>6000</v>
      </c>
      <c r="G150" s="142" t="s">
        <v>18</v>
      </c>
      <c r="H150" s="89"/>
      <c r="I150" s="89"/>
      <c r="J150" s="90"/>
      <c r="L150" s="138"/>
      <c r="M150" s="138"/>
      <c r="N150" s="138"/>
      <c r="O150" s="138"/>
      <c r="P150" s="138"/>
      <c r="Q150" s="138"/>
    </row>
    <row r="151" spans="1:17" s="150" customFormat="1" ht="46.5" customHeight="1">
      <c r="A151" s="152" t="s">
        <v>358</v>
      </c>
      <c r="B151" s="153">
        <v>323</v>
      </c>
      <c r="C151" s="151" t="s">
        <v>276</v>
      </c>
      <c r="D151" s="147"/>
      <c r="E151" s="148">
        <f t="shared" si="3"/>
        <v>800</v>
      </c>
      <c r="F151" s="148">
        <v>1000</v>
      </c>
      <c r="G151" s="151" t="s">
        <v>18</v>
      </c>
      <c r="H151" s="157"/>
      <c r="I151" s="157"/>
      <c r="J151" s="158"/>
      <c r="L151" s="159"/>
      <c r="M151" s="159"/>
      <c r="N151" s="159"/>
      <c r="O151" s="159"/>
      <c r="P151" s="159"/>
      <c r="Q151" s="159"/>
    </row>
    <row r="152" spans="1:17" s="4" customFormat="1" ht="46.5" customHeight="1">
      <c r="A152" s="139" t="s">
        <v>359</v>
      </c>
      <c r="B152" s="140">
        <v>323</v>
      </c>
      <c r="C152" s="142" t="s">
        <v>276</v>
      </c>
      <c r="D152" s="136"/>
      <c r="E152" s="141">
        <f t="shared" si="3"/>
        <v>6400</v>
      </c>
      <c r="F152" s="141">
        <v>8000</v>
      </c>
      <c r="G152" s="142" t="s">
        <v>18</v>
      </c>
      <c r="H152" s="89"/>
      <c r="I152" s="89"/>
      <c r="J152" s="90"/>
      <c r="L152" s="138"/>
      <c r="M152" s="138"/>
      <c r="N152" s="138"/>
      <c r="O152" s="138"/>
      <c r="P152" s="138"/>
      <c r="Q152" s="138"/>
    </row>
    <row r="153" spans="1:17" s="150" customFormat="1" ht="46.5" customHeight="1">
      <c r="A153" s="152" t="s">
        <v>360</v>
      </c>
      <c r="B153" s="153">
        <v>323</v>
      </c>
      <c r="C153" s="151" t="s">
        <v>189</v>
      </c>
      <c r="D153" s="147"/>
      <c r="E153" s="148">
        <f t="shared" si="3"/>
        <v>800</v>
      </c>
      <c r="F153" s="148">
        <v>1000</v>
      </c>
      <c r="G153" s="151" t="s">
        <v>18</v>
      </c>
      <c r="H153" s="157"/>
      <c r="I153" s="157"/>
      <c r="J153" s="158"/>
      <c r="L153" s="159"/>
      <c r="M153" s="159"/>
      <c r="N153" s="159"/>
      <c r="O153" s="159"/>
      <c r="P153" s="159"/>
      <c r="Q153" s="159"/>
    </row>
    <row r="154" spans="1:17" s="4" customFormat="1" ht="46.5" customHeight="1">
      <c r="A154" s="139" t="s">
        <v>361</v>
      </c>
      <c r="B154" s="140">
        <v>323</v>
      </c>
      <c r="C154" s="142" t="s">
        <v>189</v>
      </c>
      <c r="D154" s="136"/>
      <c r="E154" s="141">
        <f t="shared" si="3"/>
        <v>1600</v>
      </c>
      <c r="F154" s="141">
        <v>2000</v>
      </c>
      <c r="G154" s="142" t="s">
        <v>18</v>
      </c>
      <c r="H154" s="89"/>
      <c r="I154" s="89"/>
      <c r="J154" s="90"/>
      <c r="L154" s="138"/>
      <c r="M154" s="138"/>
      <c r="N154" s="138"/>
      <c r="O154" s="138"/>
      <c r="P154" s="138"/>
      <c r="Q154" s="138"/>
    </row>
    <row r="155" spans="1:17" s="4" customFormat="1" ht="60.75" customHeight="1">
      <c r="A155" s="139" t="s">
        <v>362</v>
      </c>
      <c r="B155" s="140">
        <v>323</v>
      </c>
      <c r="C155" s="142" t="s">
        <v>191</v>
      </c>
      <c r="D155" s="136"/>
      <c r="E155" s="141">
        <f t="shared" si="3"/>
        <v>4000</v>
      </c>
      <c r="F155" s="141">
        <v>5000</v>
      </c>
      <c r="G155" s="142" t="s">
        <v>18</v>
      </c>
      <c r="H155" s="89"/>
      <c r="I155" s="89"/>
      <c r="J155" s="90"/>
      <c r="L155" s="138"/>
      <c r="M155" s="138"/>
      <c r="N155" s="138"/>
      <c r="O155" s="138"/>
      <c r="P155" s="138"/>
      <c r="Q155" s="138"/>
    </row>
    <row r="156" spans="1:17" s="4" customFormat="1" ht="47.25" customHeight="1">
      <c r="A156" s="139" t="s">
        <v>363</v>
      </c>
      <c r="B156" s="140">
        <v>323</v>
      </c>
      <c r="C156" s="142" t="s">
        <v>193</v>
      </c>
      <c r="D156" s="136"/>
      <c r="E156" s="141">
        <f t="shared" si="3"/>
        <v>8000</v>
      </c>
      <c r="F156" s="141">
        <v>10000</v>
      </c>
      <c r="G156" s="142" t="s">
        <v>18</v>
      </c>
      <c r="H156" s="89"/>
      <c r="I156" s="89"/>
      <c r="J156" s="90"/>
      <c r="L156" s="138"/>
      <c r="M156" s="138"/>
      <c r="N156" s="138"/>
      <c r="O156" s="138"/>
      <c r="P156" s="138"/>
      <c r="Q156" s="138"/>
    </row>
    <row r="157" spans="1:17" s="4" customFormat="1" ht="48.75" customHeight="1">
      <c r="A157" s="139" t="s">
        <v>364</v>
      </c>
      <c r="B157" s="142">
        <v>329</v>
      </c>
      <c r="C157" s="142" t="s">
        <v>195</v>
      </c>
      <c r="D157" s="136"/>
      <c r="E157" s="141">
        <f t="shared" si="3"/>
        <v>11200</v>
      </c>
      <c r="F157" s="141">
        <v>14000</v>
      </c>
      <c r="G157" s="142" t="s">
        <v>18</v>
      </c>
      <c r="H157" s="89"/>
      <c r="I157" s="89"/>
      <c r="J157" s="90"/>
      <c r="L157" s="138"/>
      <c r="M157" s="138"/>
      <c r="N157" s="138"/>
      <c r="O157" s="138"/>
      <c r="P157" s="138"/>
      <c r="Q157" s="138"/>
    </row>
    <row r="158" spans="1:17" s="4" customFormat="1" ht="54.75" customHeight="1">
      <c r="A158" s="139" t="s">
        <v>365</v>
      </c>
      <c r="B158" s="142">
        <v>329</v>
      </c>
      <c r="C158" s="142" t="s">
        <v>198</v>
      </c>
      <c r="D158" s="136"/>
      <c r="E158" s="141">
        <f>+F158</f>
        <v>12000</v>
      </c>
      <c r="F158" s="141">
        <v>12000</v>
      </c>
      <c r="G158" s="142" t="s">
        <v>18</v>
      </c>
      <c r="H158" s="142" t="s">
        <v>22</v>
      </c>
      <c r="I158" s="142" t="s">
        <v>324</v>
      </c>
      <c r="J158" s="145" t="s">
        <v>325</v>
      </c>
      <c r="L158" s="122"/>
      <c r="M158" s="138"/>
      <c r="N158" s="138"/>
      <c r="O158" s="138"/>
      <c r="P158" s="138"/>
      <c r="Q158" s="138"/>
    </row>
    <row r="159" spans="1:17" s="4" customFormat="1" ht="48" customHeight="1">
      <c r="A159" s="139" t="s">
        <v>366</v>
      </c>
      <c r="B159" s="142">
        <v>329</v>
      </c>
      <c r="C159" s="142" t="s">
        <v>202</v>
      </c>
      <c r="D159" s="136"/>
      <c r="E159" s="141">
        <f>+F159</f>
        <v>5000</v>
      </c>
      <c r="F159" s="141">
        <v>5000</v>
      </c>
      <c r="G159" s="142" t="s">
        <v>18</v>
      </c>
      <c r="H159" s="142" t="s">
        <v>22</v>
      </c>
      <c r="I159" s="142" t="s">
        <v>324</v>
      </c>
      <c r="J159" s="145" t="s">
        <v>325</v>
      </c>
      <c r="L159" s="122"/>
      <c r="M159" s="138"/>
      <c r="N159" s="138"/>
      <c r="O159" s="138"/>
      <c r="P159" s="138"/>
      <c r="Q159" s="138"/>
    </row>
    <row r="160" spans="1:17" s="150" customFormat="1" ht="48" customHeight="1">
      <c r="A160" s="152" t="s">
        <v>367</v>
      </c>
      <c r="B160" s="151">
        <v>329</v>
      </c>
      <c r="C160" s="151" t="s">
        <v>204</v>
      </c>
      <c r="D160" s="58"/>
      <c r="E160" s="148">
        <v>30567</v>
      </c>
      <c r="F160" s="148">
        <v>33000</v>
      </c>
      <c r="G160" s="151" t="s">
        <v>18</v>
      </c>
      <c r="H160" s="151" t="s">
        <v>22</v>
      </c>
      <c r="I160" s="151" t="s">
        <v>291</v>
      </c>
      <c r="J160" s="155" t="s">
        <v>292</v>
      </c>
      <c r="L160" s="160"/>
      <c r="M160" s="159"/>
      <c r="N160" s="159"/>
      <c r="O160" s="159"/>
      <c r="P160" s="159"/>
      <c r="Q160" s="159"/>
    </row>
    <row r="161" spans="1:17" s="4" customFormat="1" ht="48" customHeight="1">
      <c r="A161" s="139" t="s">
        <v>368</v>
      </c>
      <c r="B161" s="142">
        <v>329</v>
      </c>
      <c r="C161" s="142" t="s">
        <v>204</v>
      </c>
      <c r="D161" s="134"/>
      <c r="E161" s="141">
        <v>30567</v>
      </c>
      <c r="F161" s="141">
        <v>39540</v>
      </c>
      <c r="G161" s="142" t="s">
        <v>18</v>
      </c>
      <c r="H161" s="142" t="s">
        <v>22</v>
      </c>
      <c r="I161" s="142" t="s">
        <v>291</v>
      </c>
      <c r="J161" s="145" t="s">
        <v>292</v>
      </c>
      <c r="L161" s="122"/>
      <c r="M161" s="138"/>
      <c r="N161" s="138"/>
      <c r="O161" s="138"/>
      <c r="P161" s="138"/>
      <c r="Q161" s="138"/>
    </row>
    <row r="162" spans="1:17" s="4" customFormat="1" ht="48" customHeight="1">
      <c r="A162" s="139" t="s">
        <v>369</v>
      </c>
      <c r="B162" s="142">
        <v>329</v>
      </c>
      <c r="C162" s="142" t="s">
        <v>206</v>
      </c>
      <c r="D162" s="136"/>
      <c r="E162" s="141">
        <f>+F162</f>
        <v>10000</v>
      </c>
      <c r="F162" s="141">
        <v>10000</v>
      </c>
      <c r="G162" s="142" t="s">
        <v>18</v>
      </c>
      <c r="H162" s="142" t="s">
        <v>22</v>
      </c>
      <c r="I162" s="142" t="s">
        <v>324</v>
      </c>
      <c r="J162" s="145" t="s">
        <v>325</v>
      </c>
      <c r="L162" s="138"/>
      <c r="M162" s="138"/>
      <c r="N162" s="138"/>
      <c r="O162" s="138"/>
      <c r="P162" s="138"/>
      <c r="Q162" s="138"/>
    </row>
    <row r="163" spans="1:17" s="4" customFormat="1" ht="43.5" customHeight="1">
      <c r="A163" s="139" t="s">
        <v>370</v>
      </c>
      <c r="B163" s="142">
        <v>329</v>
      </c>
      <c r="C163" s="142" t="s">
        <v>209</v>
      </c>
      <c r="D163" s="136"/>
      <c r="E163" s="141">
        <f t="shared" ref="E163:E183" si="4">+F163-(20%*F163)</f>
        <v>8000</v>
      </c>
      <c r="F163" s="141">
        <v>10000</v>
      </c>
      <c r="G163" s="142" t="s">
        <v>18</v>
      </c>
      <c r="H163" s="89"/>
      <c r="I163" s="141"/>
      <c r="J163" s="90"/>
      <c r="L163" s="138"/>
      <c r="M163" s="138"/>
      <c r="N163" s="138"/>
      <c r="O163" s="138"/>
      <c r="P163" s="138"/>
      <c r="Q163" s="138"/>
    </row>
    <row r="164" spans="1:17" s="4" customFormat="1" ht="83.25" customHeight="1">
      <c r="A164" s="139" t="s">
        <v>371</v>
      </c>
      <c r="B164" s="142">
        <v>329</v>
      </c>
      <c r="C164" s="142" t="s">
        <v>212</v>
      </c>
      <c r="D164" s="136"/>
      <c r="E164" s="141">
        <f t="shared" si="4"/>
        <v>56800</v>
      </c>
      <c r="F164" s="141">
        <v>71000</v>
      </c>
      <c r="G164" s="142" t="s">
        <v>18</v>
      </c>
      <c r="H164" s="89"/>
      <c r="I164" s="141"/>
      <c r="J164" s="90"/>
      <c r="L164" s="138"/>
      <c r="M164" s="138"/>
      <c r="N164" s="138"/>
      <c r="O164" s="138"/>
      <c r="P164" s="138"/>
      <c r="Q164" s="138"/>
    </row>
    <row r="165" spans="1:17" s="150" customFormat="1" ht="72.75" customHeight="1">
      <c r="A165" s="152" t="s">
        <v>372</v>
      </c>
      <c r="B165" s="151">
        <v>422</v>
      </c>
      <c r="C165" s="151" t="s">
        <v>298</v>
      </c>
      <c r="D165" s="147"/>
      <c r="E165" s="148">
        <f t="shared" si="4"/>
        <v>6880</v>
      </c>
      <c r="F165" s="148">
        <v>8600</v>
      </c>
      <c r="G165" s="151" t="s">
        <v>18</v>
      </c>
      <c r="H165" s="157"/>
      <c r="I165" s="148" t="s">
        <v>326</v>
      </c>
      <c r="J165" s="158"/>
      <c r="L165" s="159"/>
      <c r="M165" s="159"/>
      <c r="N165" s="159"/>
      <c r="O165" s="159"/>
      <c r="P165" s="159"/>
      <c r="Q165" s="159"/>
    </row>
    <row r="166" spans="1:17" s="4" customFormat="1" ht="72.75" customHeight="1">
      <c r="A166" s="139" t="s">
        <v>373</v>
      </c>
      <c r="B166" s="142">
        <v>422</v>
      </c>
      <c r="C166" s="142" t="s">
        <v>343</v>
      </c>
      <c r="D166" s="136"/>
      <c r="E166" s="141">
        <f t="shared" si="4"/>
        <v>2199.1999999999998</v>
      </c>
      <c r="F166" s="141">
        <v>2749</v>
      </c>
      <c r="G166" s="142" t="s">
        <v>18</v>
      </c>
      <c r="H166" s="89"/>
      <c r="I166" s="141" t="s">
        <v>355</v>
      </c>
      <c r="J166" s="90"/>
      <c r="L166" s="138"/>
      <c r="M166" s="138"/>
      <c r="N166" s="138"/>
      <c r="O166" s="138"/>
      <c r="P166" s="138"/>
      <c r="Q166" s="138"/>
    </row>
    <row r="167" spans="1:17" s="150" customFormat="1" ht="72.75" customHeight="1">
      <c r="A167" s="152" t="s">
        <v>374</v>
      </c>
      <c r="B167" s="151">
        <v>422</v>
      </c>
      <c r="C167" s="151" t="s">
        <v>293</v>
      </c>
      <c r="D167" s="147"/>
      <c r="E167" s="148">
        <f t="shared" si="4"/>
        <v>3600</v>
      </c>
      <c r="F167" s="148">
        <v>4500</v>
      </c>
      <c r="G167" s="151" t="s">
        <v>18</v>
      </c>
      <c r="H167" s="157"/>
      <c r="I167" s="148" t="s">
        <v>327</v>
      </c>
      <c r="J167" s="158"/>
      <c r="L167" s="159"/>
      <c r="M167" s="159"/>
      <c r="N167" s="159"/>
      <c r="O167" s="159"/>
      <c r="P167" s="159"/>
      <c r="Q167" s="159"/>
    </row>
    <row r="168" spans="1:17" s="4" customFormat="1" ht="72.75" customHeight="1">
      <c r="A168" s="139" t="s">
        <v>375</v>
      </c>
      <c r="B168" s="142">
        <v>422</v>
      </c>
      <c r="C168" s="142" t="s">
        <v>344</v>
      </c>
      <c r="D168" s="136"/>
      <c r="E168" s="141">
        <f t="shared" si="4"/>
        <v>4984.8</v>
      </c>
      <c r="F168" s="141">
        <v>6231</v>
      </c>
      <c r="G168" s="142" t="s">
        <v>18</v>
      </c>
      <c r="H168" s="89"/>
      <c r="I168" s="141" t="s">
        <v>356</v>
      </c>
      <c r="J168" s="90"/>
      <c r="L168" s="138"/>
      <c r="M168" s="138"/>
      <c r="N168" s="138"/>
      <c r="O168" s="138"/>
      <c r="P168" s="138"/>
      <c r="Q168" s="138"/>
    </row>
    <row r="169" spans="1:17" s="4" customFormat="1" ht="72.75" customHeight="1">
      <c r="A169" s="139" t="s">
        <v>376</v>
      </c>
      <c r="B169" s="142">
        <v>422</v>
      </c>
      <c r="C169" s="142" t="s">
        <v>345</v>
      </c>
      <c r="D169" s="136"/>
      <c r="E169" s="141">
        <f t="shared" si="4"/>
        <v>2875.2</v>
      </c>
      <c r="F169" s="141">
        <v>3594</v>
      </c>
      <c r="G169" s="142" t="s">
        <v>18</v>
      </c>
      <c r="H169" s="89"/>
      <c r="I169" s="141" t="s">
        <v>356</v>
      </c>
      <c r="J169" s="90"/>
      <c r="L169" s="138"/>
      <c r="M169" s="138"/>
      <c r="N169" s="138"/>
      <c r="O169" s="138"/>
      <c r="P169" s="138"/>
      <c r="Q169" s="138"/>
    </row>
    <row r="170" spans="1:17" s="4" customFormat="1" ht="72.75" customHeight="1">
      <c r="A170" s="139" t="s">
        <v>377</v>
      </c>
      <c r="B170" s="142">
        <v>422</v>
      </c>
      <c r="C170" s="142" t="s">
        <v>346</v>
      </c>
      <c r="D170" s="136"/>
      <c r="E170" s="141">
        <f t="shared" si="4"/>
        <v>5315.2</v>
      </c>
      <c r="F170" s="141">
        <v>6644</v>
      </c>
      <c r="G170" s="142" t="s">
        <v>18</v>
      </c>
      <c r="H170" s="89"/>
      <c r="I170" s="141" t="s">
        <v>327</v>
      </c>
      <c r="J170" s="90"/>
      <c r="L170" s="138"/>
      <c r="M170" s="138"/>
      <c r="N170" s="138"/>
      <c r="O170" s="138"/>
      <c r="P170" s="138"/>
      <c r="Q170" s="138"/>
    </row>
    <row r="171" spans="1:17" s="150" customFormat="1" ht="72.75" customHeight="1">
      <c r="A171" s="152" t="s">
        <v>378</v>
      </c>
      <c r="B171" s="151">
        <v>422</v>
      </c>
      <c r="C171" s="151" t="s">
        <v>295</v>
      </c>
      <c r="D171" s="147"/>
      <c r="E171" s="148">
        <f t="shared" si="4"/>
        <v>198198.39999999999</v>
      </c>
      <c r="F171" s="148">
        <v>247748</v>
      </c>
      <c r="G171" s="151" t="s">
        <v>18</v>
      </c>
      <c r="H171" s="151" t="s">
        <v>22</v>
      </c>
      <c r="I171" s="148" t="s">
        <v>328</v>
      </c>
      <c r="J171" s="158"/>
      <c r="L171" s="159"/>
      <c r="M171" s="159"/>
      <c r="N171" s="159"/>
      <c r="O171" s="159"/>
      <c r="P171" s="159"/>
      <c r="Q171" s="159"/>
    </row>
    <row r="172" spans="1:17" s="4" customFormat="1" ht="72.75" customHeight="1">
      <c r="A172" s="139" t="s">
        <v>379</v>
      </c>
      <c r="B172" s="142">
        <v>422</v>
      </c>
      <c r="C172" s="142" t="s">
        <v>347</v>
      </c>
      <c r="D172" s="136"/>
      <c r="E172" s="141">
        <f t="shared" si="4"/>
        <v>91620</v>
      </c>
      <c r="F172" s="141">
        <v>114525</v>
      </c>
      <c r="G172" s="142" t="s">
        <v>18</v>
      </c>
      <c r="H172" s="142" t="s">
        <v>22</v>
      </c>
      <c r="I172" s="141" t="s">
        <v>327</v>
      </c>
      <c r="J172" s="90"/>
      <c r="L172" s="138"/>
      <c r="M172" s="138"/>
      <c r="N172" s="138"/>
      <c r="O172" s="138"/>
      <c r="P172" s="138"/>
      <c r="Q172" s="138"/>
    </row>
    <row r="173" spans="1:17" s="150" customFormat="1" ht="72.75" customHeight="1">
      <c r="A173" s="152" t="s">
        <v>380</v>
      </c>
      <c r="B173" s="151">
        <v>422</v>
      </c>
      <c r="C173" s="151" t="s">
        <v>299</v>
      </c>
      <c r="D173" s="147"/>
      <c r="E173" s="148">
        <f t="shared" si="4"/>
        <v>41600</v>
      </c>
      <c r="F173" s="148">
        <v>52000</v>
      </c>
      <c r="G173" s="151" t="s">
        <v>18</v>
      </c>
      <c r="H173" s="157"/>
      <c r="I173" s="148" t="s">
        <v>327</v>
      </c>
      <c r="J173" s="158"/>
      <c r="L173" s="159"/>
      <c r="M173" s="159"/>
      <c r="N173" s="159"/>
      <c r="O173" s="159"/>
      <c r="P173" s="159"/>
      <c r="Q173" s="159"/>
    </row>
    <row r="174" spans="1:17" s="150" customFormat="1" ht="72.75" customHeight="1">
      <c r="A174" s="152" t="s">
        <v>381</v>
      </c>
      <c r="B174" s="151">
        <v>422</v>
      </c>
      <c r="C174" s="151" t="s">
        <v>300</v>
      </c>
      <c r="D174" s="147"/>
      <c r="E174" s="148">
        <f t="shared" si="4"/>
        <v>32000</v>
      </c>
      <c r="F174" s="148">
        <v>40000</v>
      </c>
      <c r="G174" s="151" t="s">
        <v>18</v>
      </c>
      <c r="H174" s="157"/>
      <c r="I174" s="148" t="s">
        <v>329</v>
      </c>
      <c r="J174" s="158"/>
      <c r="L174" s="159"/>
      <c r="M174" s="159"/>
      <c r="N174" s="159"/>
      <c r="O174" s="159"/>
      <c r="P174" s="159"/>
      <c r="Q174" s="159"/>
    </row>
    <row r="175" spans="1:17" s="150" customFormat="1" ht="72.75" customHeight="1">
      <c r="A175" s="152" t="s">
        <v>382</v>
      </c>
      <c r="B175" s="151">
        <v>422</v>
      </c>
      <c r="C175" s="151" t="s">
        <v>296</v>
      </c>
      <c r="D175" s="147"/>
      <c r="E175" s="148">
        <f t="shared" si="4"/>
        <v>60000</v>
      </c>
      <c r="F175" s="148">
        <v>75000</v>
      </c>
      <c r="G175" s="151" t="s">
        <v>18</v>
      </c>
      <c r="H175" s="157"/>
      <c r="I175" s="148"/>
      <c r="J175" s="158"/>
      <c r="L175" s="159"/>
      <c r="M175" s="159"/>
      <c r="N175" s="159"/>
      <c r="O175" s="159"/>
      <c r="P175" s="159"/>
      <c r="Q175" s="159"/>
    </row>
    <row r="176" spans="1:17" s="150" customFormat="1" ht="72.75" customHeight="1" thickBot="1">
      <c r="A176" s="162" t="s">
        <v>383</v>
      </c>
      <c r="B176" s="163">
        <v>426</v>
      </c>
      <c r="C176" s="163" t="s">
        <v>297</v>
      </c>
      <c r="D176" s="164"/>
      <c r="E176" s="165">
        <f t="shared" si="4"/>
        <v>4000</v>
      </c>
      <c r="F176" s="165">
        <v>5000</v>
      </c>
      <c r="G176" s="163" t="s">
        <v>18</v>
      </c>
      <c r="H176" s="166"/>
      <c r="I176" s="165" t="s">
        <v>328</v>
      </c>
      <c r="J176" s="167"/>
      <c r="L176" s="159"/>
      <c r="M176" s="159"/>
      <c r="N176" s="159"/>
      <c r="O176" s="159"/>
      <c r="P176" s="159"/>
      <c r="Q176" s="159"/>
    </row>
    <row r="177" spans="1:17" s="4" customFormat="1" ht="83.25" customHeight="1" thickBot="1">
      <c r="A177" s="139" t="s">
        <v>384</v>
      </c>
      <c r="B177" s="142">
        <v>451</v>
      </c>
      <c r="C177" s="142" t="s">
        <v>348</v>
      </c>
      <c r="D177" s="136"/>
      <c r="E177" s="141">
        <f t="shared" si="4"/>
        <v>6659.2</v>
      </c>
      <c r="F177" s="141">
        <v>8324</v>
      </c>
      <c r="G177" s="142" t="s">
        <v>18</v>
      </c>
      <c r="H177" s="89"/>
      <c r="I177" s="99" t="s">
        <v>355</v>
      </c>
      <c r="J177" s="90"/>
      <c r="L177" s="138"/>
      <c r="M177" s="138"/>
      <c r="N177" s="138"/>
      <c r="O177" s="138"/>
      <c r="P177" s="138"/>
      <c r="Q177" s="138"/>
    </row>
    <row r="178" spans="1:17" s="4" customFormat="1" ht="72.75" customHeight="1" thickBot="1">
      <c r="A178" s="97" t="s">
        <v>385</v>
      </c>
      <c r="B178" s="142">
        <v>451</v>
      </c>
      <c r="C178" s="142" t="s">
        <v>349</v>
      </c>
      <c r="D178" s="83"/>
      <c r="E178" s="99">
        <f t="shared" si="4"/>
        <v>1500</v>
      </c>
      <c r="F178" s="99">
        <v>1875</v>
      </c>
      <c r="G178" s="98" t="s">
        <v>18</v>
      </c>
      <c r="H178" s="100"/>
      <c r="I178" s="99" t="s">
        <v>328</v>
      </c>
      <c r="J178" s="101"/>
      <c r="L178" s="138"/>
      <c r="M178" s="138"/>
      <c r="N178" s="138"/>
      <c r="O178" s="138"/>
      <c r="P178" s="138"/>
      <c r="Q178" s="138"/>
    </row>
    <row r="179" spans="1:17" s="4" customFormat="1" ht="83.25" customHeight="1">
      <c r="A179" s="139" t="s">
        <v>386</v>
      </c>
      <c r="B179" s="142">
        <v>451</v>
      </c>
      <c r="C179" s="142" t="s">
        <v>350</v>
      </c>
      <c r="D179" s="136"/>
      <c r="E179" s="141">
        <f t="shared" si="4"/>
        <v>37174.400000000001</v>
      </c>
      <c r="F179" s="141">
        <v>46468</v>
      </c>
      <c r="G179" s="142" t="s">
        <v>18</v>
      </c>
      <c r="H179" s="89"/>
      <c r="I179" s="141" t="s">
        <v>328</v>
      </c>
      <c r="J179" s="90"/>
      <c r="L179" s="138"/>
      <c r="M179" s="138"/>
      <c r="N179" s="138"/>
      <c r="O179" s="138"/>
      <c r="P179" s="138"/>
      <c r="Q179" s="138"/>
    </row>
    <row r="180" spans="1:17" s="4" customFormat="1" ht="72.75" customHeight="1" thickBot="1">
      <c r="A180" s="97" t="s">
        <v>387</v>
      </c>
      <c r="B180" s="142">
        <v>451</v>
      </c>
      <c r="C180" s="142" t="s">
        <v>351</v>
      </c>
      <c r="D180" s="83"/>
      <c r="E180" s="99">
        <f t="shared" si="4"/>
        <v>116250.4</v>
      </c>
      <c r="F180" s="99">
        <v>145313</v>
      </c>
      <c r="G180" s="98" t="s">
        <v>18</v>
      </c>
      <c r="H180" s="100"/>
      <c r="I180" s="141" t="s">
        <v>328</v>
      </c>
      <c r="J180" s="101"/>
      <c r="L180" s="138"/>
      <c r="M180" s="138"/>
      <c r="N180" s="138"/>
      <c r="O180" s="138"/>
      <c r="P180" s="138"/>
      <c r="Q180" s="138"/>
    </row>
    <row r="181" spans="1:17" s="4" customFormat="1" ht="72.75" customHeight="1" thickBot="1">
      <c r="A181" s="97" t="s">
        <v>388</v>
      </c>
      <c r="B181" s="142">
        <v>451</v>
      </c>
      <c r="C181" s="142" t="s">
        <v>352</v>
      </c>
      <c r="D181" s="83"/>
      <c r="E181" s="99">
        <f t="shared" si="4"/>
        <v>120000</v>
      </c>
      <c r="F181" s="99">
        <v>150000</v>
      </c>
      <c r="G181" s="98" t="s">
        <v>18</v>
      </c>
      <c r="H181" s="100"/>
      <c r="I181" s="99"/>
      <c r="J181" s="101"/>
      <c r="L181" s="138"/>
      <c r="M181" s="138"/>
      <c r="N181" s="138"/>
      <c r="O181" s="138"/>
      <c r="P181" s="138"/>
      <c r="Q181" s="138"/>
    </row>
    <row r="182" spans="1:17" s="4" customFormat="1" ht="72.75" customHeight="1" thickBot="1">
      <c r="A182" s="97" t="s">
        <v>389</v>
      </c>
      <c r="B182" s="142">
        <v>452</v>
      </c>
      <c r="C182" s="142" t="s">
        <v>353</v>
      </c>
      <c r="D182" s="83"/>
      <c r="E182" s="99">
        <f t="shared" si="4"/>
        <v>5076</v>
      </c>
      <c r="F182" s="99">
        <f>6214+131</f>
        <v>6345</v>
      </c>
      <c r="G182" s="98" t="s">
        <v>18</v>
      </c>
      <c r="H182" s="100"/>
      <c r="I182" s="141" t="s">
        <v>327</v>
      </c>
      <c r="J182" s="101"/>
      <c r="L182" s="138"/>
      <c r="M182" s="138"/>
      <c r="N182" s="138"/>
      <c r="O182" s="138"/>
      <c r="P182" s="138"/>
      <c r="Q182" s="138"/>
    </row>
    <row r="183" spans="1:17" s="4" customFormat="1" ht="72.75" customHeight="1" thickBot="1">
      <c r="A183" s="97" t="s">
        <v>390</v>
      </c>
      <c r="B183" s="142">
        <v>452</v>
      </c>
      <c r="C183" s="142" t="s">
        <v>354</v>
      </c>
      <c r="D183" s="83"/>
      <c r="E183" s="99">
        <f t="shared" si="4"/>
        <v>1530.4</v>
      </c>
      <c r="F183" s="99">
        <v>1913</v>
      </c>
      <c r="G183" s="98" t="s">
        <v>18</v>
      </c>
      <c r="H183" s="100"/>
      <c r="I183" s="99" t="s">
        <v>356</v>
      </c>
      <c r="J183" s="101"/>
      <c r="L183" s="138"/>
      <c r="M183" s="138"/>
      <c r="N183" s="138"/>
      <c r="O183" s="138"/>
      <c r="P183" s="138"/>
      <c r="Q183" s="138"/>
    </row>
    <row r="184" spans="1:17" s="135" customFormat="1" ht="18.75" thickBot="1">
      <c r="A184" s="102" t="s">
        <v>391</v>
      </c>
      <c r="B184" s="103"/>
      <c r="C184" s="104" t="s">
        <v>238</v>
      </c>
      <c r="D184" s="84"/>
      <c r="E184" s="104">
        <f>+E183+E182+E181+E180+E179+E178+E177+E172+E170+E169+E168+E166+E164+E163+E162+E161+E159+E158+E157+E156+E155+E154+E152+E150+E148+E147+E146+E145+E144+E142+E141+E140+E139+E138+E137+E136+E135+E134+E133+E132+E131+E130+E129+E128+E126+E125+E124+E122+E120+E119+E118+E117+E115+E113+E111+E110+E109+E108+E107+E106+E105+E103+E102+E101+E100+E99+E98+E97+E96+E95+E94+E92+E91+E90+E89+E88+E87+E86+E85+E84+E81+E80+E78+E77+E76+E73+E72+E71+E69+E68+E67+E66+E61+E60+E59+E57+E56+E53+E52+E50+E48+E46+E45+E44+E43+E42+E41+E35+E34+E33+E32+E27+E26+E25+E22</f>
        <v>3271423.7204362298</v>
      </c>
      <c r="F184" s="104">
        <f>+F183+F182+F181+F180+F179+F178+F177+F172+F170+F169+F168+F166+F164+F163+F162+F161+F159+F158+F157+F156+F155+F154+F152+F150+F148+F147+F146+F145+F144+F142+F141+F140+F139+F138+F137+F136+F135+F134+F133+F132+F131+F130+F129+F128+F126+F125+F124+F122+F120+F119+F118+F117+F115+F113+F111+F110+F109+F108+F107+F106+F105+F103+F102+F101+F100+F99+F98+F97+F96+F95+F94+F92+F91+F90+F89+F88+F87+F86+F85+F84+F81+F80+F78+F77+F76+F73+F72+F71+F69+F68+F67+F66+F61+F60+F59+F57+F56+F53+F52+F50+F48+F46+F45+F44+F43+F42+F41+F35+F34+F33+F32+F27+F26+F25+F22</f>
        <v>4033684</v>
      </c>
      <c r="G184" s="104"/>
      <c r="H184" s="104"/>
      <c r="I184" s="104"/>
      <c r="J184" s="105"/>
      <c r="L184" s="117"/>
      <c r="M184" s="117"/>
      <c r="N184" s="117"/>
      <c r="O184" s="117"/>
      <c r="P184" s="117"/>
      <c r="Q184" s="117"/>
    </row>
    <row r="185" spans="1:17" s="135" customFormat="1">
      <c r="A185" s="168"/>
      <c r="B185" s="6"/>
      <c r="C185" s="169"/>
      <c r="D185" s="170"/>
      <c r="E185" s="169"/>
      <c r="F185" s="169"/>
      <c r="G185" s="169"/>
      <c r="H185" s="169"/>
      <c r="I185" s="169"/>
      <c r="J185" s="169"/>
      <c r="L185" s="171"/>
      <c r="M185" s="117"/>
      <c r="N185" s="117"/>
      <c r="O185" s="117"/>
      <c r="P185" s="117"/>
      <c r="Q185" s="117"/>
    </row>
    <row r="186" spans="1:17" s="133" customFormat="1" ht="60" customHeight="1">
      <c r="A186" s="261" t="s">
        <v>239</v>
      </c>
      <c r="B186" s="261"/>
      <c r="C186" s="261"/>
      <c r="D186" s="261"/>
      <c r="E186" s="261"/>
      <c r="F186" s="261"/>
      <c r="G186" s="261"/>
      <c r="H186" s="261"/>
      <c r="I186" s="261"/>
      <c r="J186" s="261"/>
      <c r="K186" s="125"/>
      <c r="L186" s="49"/>
      <c r="M186" s="49"/>
      <c r="N186" s="49"/>
      <c r="O186" s="49"/>
      <c r="P186" s="49"/>
      <c r="Q186" s="49"/>
    </row>
    <row r="187" spans="1:17" s="133" customFormat="1" ht="55.5" customHeight="1">
      <c r="A187" s="198" t="s">
        <v>339</v>
      </c>
      <c r="B187" s="198"/>
      <c r="C187" s="198"/>
      <c r="D187" s="198"/>
      <c r="E187" s="198"/>
      <c r="F187" s="198"/>
      <c r="G187" s="198"/>
      <c r="H187" s="198"/>
      <c r="I187" s="198"/>
      <c r="J187" s="198"/>
      <c r="L187" s="49"/>
      <c r="M187" s="49"/>
      <c r="N187" s="49"/>
      <c r="O187" s="49"/>
      <c r="P187" s="49"/>
      <c r="Q187" s="49"/>
    </row>
    <row r="188" spans="1:17" s="133" customFormat="1" ht="59.25" customHeight="1">
      <c r="A188" s="199" t="s">
        <v>340</v>
      </c>
      <c r="B188" s="199"/>
      <c r="C188" s="199"/>
      <c r="D188" s="199"/>
      <c r="E188" s="199"/>
      <c r="F188" s="199"/>
      <c r="G188" s="199"/>
      <c r="H188" s="199"/>
      <c r="I188" s="199"/>
      <c r="J188" s="199"/>
      <c r="L188" s="49"/>
      <c r="M188" s="49"/>
      <c r="N188" s="49"/>
      <c r="O188" s="49"/>
      <c r="P188" s="49"/>
      <c r="Q188" s="49"/>
    </row>
    <row r="189" spans="1:17" s="133" customFormat="1" ht="36.75" customHeight="1">
      <c r="A189" s="261" t="s">
        <v>242</v>
      </c>
      <c r="B189" s="261"/>
      <c r="C189" s="261"/>
      <c r="D189" s="261"/>
      <c r="E189" s="261"/>
      <c r="F189" s="261"/>
      <c r="G189" s="261"/>
      <c r="H189" s="261"/>
      <c r="I189" s="261"/>
      <c r="J189" s="261"/>
      <c r="L189" s="49"/>
      <c r="M189" s="49"/>
      <c r="N189" s="49"/>
      <c r="O189" s="49"/>
      <c r="P189" s="49"/>
      <c r="Q189" s="49"/>
    </row>
    <row r="190" spans="1:17" s="133" customFormat="1" ht="33" customHeight="1">
      <c r="A190" s="198" t="s">
        <v>341</v>
      </c>
      <c r="B190" s="198"/>
      <c r="C190" s="198"/>
      <c r="D190" s="198"/>
      <c r="E190" s="198"/>
      <c r="F190" s="198"/>
      <c r="G190" s="198"/>
      <c r="H190" s="198"/>
      <c r="I190" s="198"/>
      <c r="J190" s="198"/>
      <c r="L190" s="49"/>
      <c r="M190" s="49"/>
      <c r="N190" s="49"/>
      <c r="O190" s="49"/>
      <c r="P190" s="49"/>
      <c r="Q190" s="49"/>
    </row>
    <row r="191" spans="1:17" s="133" customFormat="1" ht="11.25" customHeight="1">
      <c r="D191" s="81"/>
      <c r="L191" s="49"/>
      <c r="M191" s="49"/>
      <c r="N191" s="49"/>
      <c r="O191" s="49"/>
      <c r="P191" s="49"/>
      <c r="Q191" s="49"/>
    </row>
    <row r="192" spans="1:17" s="133" customFormat="1" ht="12" hidden="1" customHeight="1">
      <c r="D192" s="81"/>
      <c r="L192" s="49"/>
      <c r="M192" s="49"/>
      <c r="N192" s="49"/>
      <c r="O192" s="49"/>
      <c r="P192" s="49"/>
      <c r="Q192" s="49"/>
    </row>
    <row r="193" spans="1:17" s="133" customFormat="1" ht="34.5" customHeight="1">
      <c r="D193" s="131"/>
      <c r="F193" s="127"/>
      <c r="G193" s="261" t="s">
        <v>244</v>
      </c>
      <c r="H193" s="261"/>
      <c r="I193" s="261"/>
      <c r="L193" s="49"/>
      <c r="M193" s="49"/>
      <c r="N193" s="49"/>
      <c r="O193" s="49"/>
      <c r="P193" s="49"/>
      <c r="Q193" s="49"/>
    </row>
    <row r="194" spans="1:17" s="133" customFormat="1" ht="12" hidden="1" customHeight="1">
      <c r="D194" s="81"/>
      <c r="L194" s="49"/>
      <c r="M194" s="49"/>
      <c r="N194" s="49"/>
      <c r="O194" s="49"/>
      <c r="P194" s="49"/>
      <c r="Q194" s="49"/>
    </row>
    <row r="195" spans="1:17" s="133" customFormat="1" ht="21" customHeight="1">
      <c r="C195" s="146"/>
      <c r="D195" s="132"/>
      <c r="E195" s="146"/>
      <c r="F195" s="127"/>
      <c r="G195" s="261" t="s">
        <v>245</v>
      </c>
      <c r="H195" s="261"/>
      <c r="I195" s="261"/>
      <c r="L195" s="49"/>
      <c r="M195" s="49"/>
      <c r="N195" s="49"/>
      <c r="O195" s="49"/>
      <c r="P195" s="49"/>
      <c r="Q195" s="49"/>
    </row>
    <row r="196" spans="1:17" s="133" customFormat="1" ht="15.75" customHeight="1">
      <c r="A196" s="128"/>
      <c r="D196" s="81"/>
      <c r="L196" s="49"/>
      <c r="M196" s="49"/>
      <c r="N196" s="49"/>
      <c r="O196" s="49"/>
      <c r="P196" s="49"/>
      <c r="Q196" s="49"/>
    </row>
    <row r="197" spans="1:17" s="133" customFormat="1">
      <c r="D197" s="81"/>
      <c r="L197" s="49"/>
      <c r="M197" s="49"/>
      <c r="N197" s="49"/>
      <c r="O197" s="49"/>
      <c r="P197" s="49"/>
      <c r="Q197" s="49"/>
    </row>
    <row r="198" spans="1:17" s="133" customFormat="1">
      <c r="D198" s="81"/>
      <c r="L198" s="49"/>
      <c r="M198" s="49"/>
      <c r="N198" s="49"/>
      <c r="O198" s="49"/>
      <c r="P198" s="49"/>
      <c r="Q198" s="49"/>
    </row>
    <row r="199" spans="1:17" s="133" customFormat="1">
      <c r="D199" s="81"/>
      <c r="L199" s="49"/>
      <c r="M199" s="49"/>
      <c r="N199" s="49"/>
      <c r="O199" s="49"/>
      <c r="P199" s="49"/>
      <c r="Q199" s="49"/>
    </row>
    <row r="200" spans="1:17" s="133" customFormat="1">
      <c r="D200" s="81"/>
      <c r="F200" s="127"/>
      <c r="G200" s="111"/>
      <c r="L200" s="49"/>
      <c r="M200" s="49"/>
      <c r="N200" s="49"/>
      <c r="O200" s="49"/>
      <c r="P200" s="49"/>
      <c r="Q200" s="49"/>
    </row>
    <row r="201" spans="1:17" s="133" customFormat="1">
      <c r="D201" s="81"/>
      <c r="F201" s="127"/>
      <c r="L201" s="49"/>
      <c r="M201" s="49"/>
      <c r="N201" s="49"/>
      <c r="O201" s="49"/>
      <c r="P201" s="49"/>
      <c r="Q201" s="49"/>
    </row>
    <row r="202" spans="1:17" s="133" customFormat="1">
      <c r="D202" s="81"/>
      <c r="F202" s="127"/>
      <c r="L202" s="49"/>
      <c r="M202" s="49"/>
      <c r="N202" s="49"/>
      <c r="O202" s="49"/>
      <c r="P202" s="49"/>
      <c r="Q202" s="49"/>
    </row>
    <row r="203" spans="1:17" s="133" customFormat="1">
      <c r="D203" s="81"/>
      <c r="F203" s="127"/>
      <c r="L203" s="49"/>
      <c r="M203" s="49"/>
      <c r="N203" s="49"/>
      <c r="O203" s="49"/>
      <c r="P203" s="49"/>
      <c r="Q203" s="49"/>
    </row>
    <row r="204" spans="1:17" s="133" customFormat="1">
      <c r="D204" s="81"/>
      <c r="F204" s="127"/>
      <c r="L204" s="49"/>
      <c r="M204" s="49"/>
      <c r="N204" s="49"/>
      <c r="O204" s="49"/>
      <c r="P204" s="49"/>
      <c r="Q204" s="49"/>
    </row>
    <row r="205" spans="1:17" s="133" customFormat="1">
      <c r="D205" s="81"/>
      <c r="L205" s="49"/>
      <c r="M205" s="49"/>
      <c r="N205" s="49"/>
      <c r="O205" s="49"/>
      <c r="P205" s="49"/>
      <c r="Q205" s="49"/>
    </row>
    <row r="206" spans="1:17" s="133" customFormat="1">
      <c r="D206" s="81"/>
      <c r="F206" s="127"/>
      <c r="L206" s="49"/>
      <c r="M206" s="49"/>
      <c r="N206" s="49"/>
      <c r="O206" s="49"/>
      <c r="P206" s="49"/>
      <c r="Q206" s="49"/>
    </row>
    <row r="207" spans="1:17" s="133" customFormat="1">
      <c r="D207" s="81"/>
      <c r="L207" s="49"/>
      <c r="M207" s="49"/>
      <c r="N207" s="49"/>
      <c r="O207" s="49"/>
      <c r="P207" s="49"/>
      <c r="Q207" s="49"/>
    </row>
    <row r="211" spans="4:17" s="4" customFormat="1">
      <c r="D211" s="11"/>
      <c r="E211" s="5"/>
      <c r="F211" s="5"/>
      <c r="G211" s="7"/>
      <c r="H211" s="7"/>
      <c r="I211" s="7"/>
      <c r="J211" s="7"/>
      <c r="L211" s="138"/>
      <c r="M211" s="138"/>
      <c r="N211" s="138"/>
      <c r="O211" s="138"/>
      <c r="P211" s="138"/>
      <c r="Q211" s="138"/>
    </row>
    <row r="212" spans="4:17" s="4" customFormat="1">
      <c r="D212" s="11"/>
      <c r="E212" s="5"/>
      <c r="F212" s="5"/>
      <c r="G212" s="7"/>
      <c r="H212" s="7"/>
      <c r="I212" s="7"/>
      <c r="J212" s="7"/>
      <c r="L212" s="138"/>
      <c r="M212" s="138"/>
      <c r="N212" s="138"/>
      <c r="O212" s="138"/>
      <c r="P212" s="138"/>
      <c r="Q212" s="138"/>
    </row>
    <row r="213" spans="4:17" s="4" customFormat="1" ht="101.25" customHeight="1">
      <c r="D213" s="11"/>
      <c r="E213" s="5"/>
      <c r="F213" s="5"/>
      <c r="G213" s="7"/>
      <c r="H213" s="7"/>
      <c r="I213" s="7"/>
      <c r="J213" s="7"/>
      <c r="L213" s="138"/>
      <c r="M213" s="138"/>
      <c r="N213" s="138"/>
      <c r="O213" s="138"/>
      <c r="P213" s="138"/>
      <c r="Q213" s="138"/>
    </row>
    <row r="214" spans="4:17" s="4" customFormat="1">
      <c r="D214" s="11"/>
      <c r="E214" s="5"/>
      <c r="F214" s="5"/>
      <c r="G214" s="7"/>
      <c r="H214" s="7"/>
      <c r="I214" s="7"/>
      <c r="J214" s="7"/>
      <c r="L214" s="138"/>
      <c r="M214" s="138"/>
      <c r="N214" s="138"/>
      <c r="O214" s="138"/>
      <c r="P214" s="138"/>
      <c r="Q214" s="138"/>
    </row>
    <row r="215" spans="4:17" s="4" customFormat="1">
      <c r="D215" s="11"/>
      <c r="E215" s="5"/>
      <c r="F215" s="5"/>
      <c r="G215" s="7"/>
      <c r="H215" s="7"/>
      <c r="I215" s="7"/>
      <c r="J215" s="7"/>
      <c r="L215" s="138"/>
      <c r="M215" s="138"/>
      <c r="N215" s="138"/>
      <c r="O215" s="138"/>
      <c r="P215" s="138"/>
      <c r="Q215" s="138"/>
    </row>
    <row r="216" spans="4:17" s="4" customFormat="1">
      <c r="D216" s="11"/>
      <c r="E216" s="5"/>
      <c r="F216" s="5"/>
      <c r="G216" s="7"/>
      <c r="H216" s="7"/>
      <c r="I216" s="7"/>
      <c r="J216" s="7"/>
      <c r="L216" s="138"/>
      <c r="M216" s="138"/>
      <c r="N216" s="138"/>
      <c r="O216" s="138"/>
      <c r="P216" s="138"/>
      <c r="Q216" s="138"/>
    </row>
    <row r="217" spans="4:17" s="4" customFormat="1">
      <c r="D217" s="11"/>
      <c r="E217" s="5"/>
      <c r="F217" s="5"/>
      <c r="G217" s="7"/>
      <c r="H217" s="7"/>
      <c r="I217" s="7"/>
      <c r="J217" s="7"/>
      <c r="L217" s="138"/>
      <c r="M217" s="138"/>
      <c r="N217" s="138"/>
      <c r="O217" s="138"/>
      <c r="P217" s="138"/>
      <c r="Q217" s="138"/>
    </row>
    <row r="218" spans="4:17" s="4" customFormat="1">
      <c r="D218" s="11"/>
      <c r="E218" s="5"/>
      <c r="F218" s="5"/>
      <c r="G218" s="7"/>
      <c r="H218" s="7"/>
      <c r="I218" s="7"/>
      <c r="J218" s="7"/>
      <c r="L218" s="138"/>
      <c r="M218" s="138"/>
      <c r="N218" s="138"/>
      <c r="O218" s="138"/>
      <c r="P218" s="138"/>
      <c r="Q218" s="138"/>
    </row>
    <row r="219" spans="4:17" s="4" customFormat="1">
      <c r="D219" s="11"/>
      <c r="E219" s="5"/>
      <c r="F219" s="5"/>
      <c r="G219" s="7"/>
      <c r="H219" s="7"/>
      <c r="I219" s="7"/>
      <c r="J219" s="7"/>
      <c r="L219" s="138"/>
      <c r="M219" s="138"/>
      <c r="N219" s="138"/>
      <c r="O219" s="138"/>
      <c r="P219" s="138"/>
      <c r="Q219" s="138"/>
    </row>
    <row r="220" spans="4:17" s="4" customFormat="1">
      <c r="D220" s="11"/>
      <c r="E220" s="5"/>
      <c r="F220" s="5"/>
      <c r="G220" s="7"/>
      <c r="H220" s="7"/>
      <c r="I220" s="7"/>
      <c r="J220" s="7"/>
      <c r="L220" s="138"/>
      <c r="M220" s="138"/>
      <c r="N220" s="138"/>
      <c r="O220" s="138"/>
      <c r="P220" s="138"/>
      <c r="Q220" s="138"/>
    </row>
    <row r="221" spans="4:17" s="4" customFormat="1">
      <c r="D221" s="11"/>
      <c r="E221" s="5"/>
      <c r="F221" s="5"/>
      <c r="G221" s="7"/>
      <c r="H221" s="7"/>
      <c r="I221" s="7"/>
      <c r="J221" s="7"/>
      <c r="L221" s="138"/>
      <c r="M221" s="138"/>
      <c r="N221" s="138"/>
      <c r="O221" s="138"/>
      <c r="P221" s="138"/>
      <c r="Q221" s="138"/>
    </row>
    <row r="222" spans="4:17" s="4" customFormat="1">
      <c r="D222" s="11"/>
      <c r="E222" s="5"/>
      <c r="F222" s="5"/>
      <c r="G222" s="7"/>
      <c r="H222" s="7"/>
      <c r="I222" s="7"/>
      <c r="J222" s="7"/>
      <c r="L222" s="138"/>
      <c r="M222" s="138"/>
      <c r="N222" s="138"/>
      <c r="O222" s="138"/>
      <c r="P222" s="138"/>
      <c r="Q222" s="138"/>
    </row>
    <row r="223" spans="4:17" s="4" customFormat="1">
      <c r="D223" s="11"/>
      <c r="E223" s="5"/>
      <c r="F223" s="5"/>
      <c r="G223" s="7"/>
      <c r="H223" s="7"/>
      <c r="I223" s="7"/>
      <c r="J223" s="7"/>
      <c r="L223" s="138"/>
      <c r="M223" s="138"/>
      <c r="N223" s="138"/>
      <c r="O223" s="138"/>
      <c r="P223" s="138"/>
      <c r="Q223" s="138"/>
    </row>
    <row r="224" spans="4:17" s="4" customFormat="1">
      <c r="D224" s="11"/>
      <c r="E224" s="5"/>
      <c r="F224" s="5"/>
      <c r="G224" s="7"/>
      <c r="H224" s="7"/>
      <c r="I224" s="7"/>
      <c r="J224" s="7"/>
      <c r="L224" s="138"/>
      <c r="M224" s="138"/>
      <c r="N224" s="138"/>
      <c r="O224" s="138"/>
      <c r="P224" s="138"/>
      <c r="Q224" s="138"/>
    </row>
    <row r="225" spans="4:17" s="4" customFormat="1">
      <c r="D225" s="11"/>
      <c r="E225" s="5"/>
      <c r="F225" s="5"/>
      <c r="G225" s="7"/>
      <c r="H225" s="7"/>
      <c r="I225" s="7"/>
      <c r="J225" s="7"/>
      <c r="L225" s="138"/>
      <c r="M225" s="138"/>
      <c r="N225" s="138"/>
      <c r="O225" s="138"/>
      <c r="P225" s="138"/>
      <c r="Q225" s="138"/>
    </row>
    <row r="226" spans="4:17" s="4" customFormat="1">
      <c r="D226" s="11"/>
      <c r="E226" s="5"/>
      <c r="F226" s="5"/>
      <c r="G226" s="7"/>
      <c r="H226" s="7"/>
      <c r="I226" s="7"/>
      <c r="J226" s="7"/>
      <c r="L226" s="138"/>
      <c r="M226" s="138"/>
      <c r="N226" s="138"/>
      <c r="O226" s="138"/>
      <c r="P226" s="138"/>
      <c r="Q226" s="138"/>
    </row>
    <row r="227" spans="4:17" s="4" customFormat="1">
      <c r="D227" s="11"/>
      <c r="E227" s="5"/>
      <c r="F227" s="5"/>
      <c r="G227" s="7"/>
      <c r="H227" s="7"/>
      <c r="I227" s="7"/>
      <c r="J227" s="7"/>
      <c r="L227" s="138"/>
      <c r="M227" s="138"/>
      <c r="N227" s="138"/>
      <c r="O227" s="138"/>
      <c r="P227" s="138"/>
      <c r="Q227" s="138"/>
    </row>
    <row r="228" spans="4:17" s="4" customFormat="1">
      <c r="D228" s="11"/>
      <c r="E228" s="5"/>
      <c r="F228" s="5"/>
      <c r="G228" s="7"/>
      <c r="H228" s="7"/>
      <c r="I228" s="7"/>
      <c r="J228" s="7"/>
      <c r="L228" s="138"/>
      <c r="M228" s="138"/>
      <c r="N228" s="138"/>
      <c r="O228" s="138"/>
      <c r="P228" s="138"/>
      <c r="Q228" s="138"/>
    </row>
    <row r="229" spans="4:17" s="4" customFormat="1">
      <c r="D229" s="11"/>
      <c r="E229" s="5"/>
      <c r="F229" s="5"/>
      <c r="G229" s="7"/>
      <c r="H229" s="7"/>
      <c r="I229" s="7"/>
      <c r="J229" s="7"/>
      <c r="L229" s="138"/>
      <c r="M229" s="138"/>
      <c r="N229" s="138"/>
      <c r="O229" s="138"/>
      <c r="P229" s="138"/>
      <c r="Q229" s="138"/>
    </row>
    <row r="230" spans="4:17" s="4" customFormat="1">
      <c r="D230" s="11"/>
      <c r="E230" s="5"/>
      <c r="F230" s="5"/>
      <c r="G230" s="7"/>
      <c r="H230" s="7"/>
      <c r="I230" s="7"/>
      <c r="J230" s="7"/>
      <c r="L230" s="138"/>
      <c r="M230" s="138"/>
      <c r="N230" s="138"/>
      <c r="O230" s="138"/>
      <c r="P230" s="138"/>
      <c r="Q230" s="138"/>
    </row>
    <row r="231" spans="4:17" s="4" customFormat="1">
      <c r="D231" s="11"/>
      <c r="E231" s="5"/>
      <c r="F231" s="5"/>
      <c r="G231" s="7"/>
      <c r="H231" s="7"/>
      <c r="I231" s="7"/>
      <c r="J231" s="7"/>
      <c r="L231" s="138"/>
      <c r="M231" s="138"/>
      <c r="N231" s="138"/>
      <c r="O231" s="138"/>
      <c r="P231" s="138"/>
      <c r="Q231" s="138"/>
    </row>
    <row r="232" spans="4:17" s="4" customFormat="1">
      <c r="D232" s="11"/>
      <c r="E232" s="5"/>
      <c r="F232" s="5"/>
      <c r="G232" s="7"/>
      <c r="H232" s="7"/>
      <c r="I232" s="7"/>
      <c r="J232" s="7"/>
      <c r="L232" s="138"/>
      <c r="M232" s="138"/>
      <c r="N232" s="138"/>
      <c r="O232" s="138"/>
      <c r="P232" s="138"/>
      <c r="Q232" s="138"/>
    </row>
    <row r="233" spans="4:17" s="4" customFormat="1">
      <c r="D233" s="11"/>
      <c r="E233" s="5"/>
      <c r="F233" s="5"/>
      <c r="G233" s="7"/>
      <c r="H233" s="7"/>
      <c r="I233" s="7"/>
      <c r="J233" s="7"/>
      <c r="L233" s="138"/>
      <c r="M233" s="138"/>
      <c r="N233" s="138"/>
      <c r="O233" s="138"/>
      <c r="P233" s="138"/>
      <c r="Q233" s="138"/>
    </row>
    <row r="234" spans="4:17" s="4" customFormat="1">
      <c r="D234" s="11"/>
      <c r="E234" s="5"/>
      <c r="F234" s="5"/>
      <c r="G234" s="7"/>
      <c r="H234" s="7"/>
      <c r="I234" s="7"/>
      <c r="J234" s="7"/>
      <c r="L234" s="138"/>
      <c r="M234" s="138"/>
      <c r="N234" s="138"/>
      <c r="O234" s="138"/>
      <c r="P234" s="138"/>
      <c r="Q234" s="138"/>
    </row>
    <row r="235" spans="4:17" s="4" customFormat="1">
      <c r="D235" s="11"/>
      <c r="E235" s="5"/>
      <c r="F235" s="5"/>
      <c r="G235" s="7"/>
      <c r="H235" s="7"/>
      <c r="I235" s="7"/>
      <c r="J235" s="7"/>
      <c r="L235" s="138"/>
      <c r="M235" s="138"/>
      <c r="N235" s="138"/>
      <c r="O235" s="138"/>
      <c r="P235" s="138"/>
      <c r="Q235" s="138"/>
    </row>
    <row r="236" spans="4:17" s="4" customFormat="1">
      <c r="D236" s="11"/>
      <c r="E236" s="5"/>
      <c r="F236" s="5"/>
      <c r="G236" s="7"/>
      <c r="H236" s="7"/>
      <c r="I236" s="7"/>
      <c r="J236" s="7"/>
      <c r="L236" s="138"/>
      <c r="M236" s="138"/>
      <c r="N236" s="138"/>
      <c r="O236" s="138"/>
      <c r="P236" s="138"/>
      <c r="Q236" s="138"/>
    </row>
    <row r="237" spans="4:17" s="4" customFormat="1">
      <c r="D237" s="11"/>
      <c r="E237" s="5"/>
      <c r="F237" s="5"/>
      <c r="G237" s="7"/>
      <c r="H237" s="7"/>
      <c r="I237" s="7"/>
      <c r="J237" s="7"/>
      <c r="L237" s="138"/>
      <c r="M237" s="138"/>
      <c r="N237" s="138"/>
      <c r="O237" s="138"/>
      <c r="P237" s="138"/>
      <c r="Q237" s="138"/>
    </row>
    <row r="238" spans="4:17" s="4" customFormat="1">
      <c r="D238" s="11"/>
      <c r="E238" s="5"/>
      <c r="F238" s="5"/>
      <c r="G238" s="7"/>
      <c r="H238" s="7"/>
      <c r="I238" s="7"/>
      <c r="J238" s="7"/>
      <c r="L238" s="138"/>
      <c r="M238" s="138"/>
      <c r="N238" s="138"/>
      <c r="O238" s="138"/>
      <c r="P238" s="138"/>
      <c r="Q238" s="138"/>
    </row>
    <row r="239" spans="4:17" s="4" customFormat="1">
      <c r="D239" s="11"/>
      <c r="E239" s="5"/>
      <c r="F239" s="5"/>
      <c r="G239" s="7"/>
      <c r="H239" s="7"/>
      <c r="I239" s="7"/>
      <c r="J239" s="7"/>
      <c r="L239" s="138"/>
      <c r="M239" s="138"/>
      <c r="N239" s="138"/>
      <c r="O239" s="138"/>
      <c r="P239" s="138"/>
      <c r="Q239" s="138"/>
    </row>
    <row r="240" spans="4:17" s="4" customFormat="1">
      <c r="D240" s="11"/>
      <c r="E240" s="5"/>
      <c r="F240" s="5"/>
      <c r="G240" s="7"/>
      <c r="H240" s="7"/>
      <c r="I240" s="7"/>
      <c r="J240" s="7"/>
      <c r="L240" s="138"/>
      <c r="M240" s="138"/>
      <c r="N240" s="138"/>
      <c r="O240" s="138"/>
      <c r="P240" s="138"/>
      <c r="Q240" s="138"/>
    </row>
    <row r="241" spans="1:17" s="4" customFormat="1">
      <c r="D241" s="11"/>
      <c r="E241" s="5"/>
      <c r="F241" s="5"/>
      <c r="G241" s="7"/>
      <c r="H241" s="7"/>
      <c r="I241" s="7"/>
      <c r="J241" s="7"/>
      <c r="L241" s="138"/>
      <c r="M241" s="138"/>
      <c r="N241" s="138"/>
      <c r="O241" s="138"/>
      <c r="P241" s="138"/>
      <c r="Q241" s="138"/>
    </row>
    <row r="242" spans="1:17" s="4" customFormat="1">
      <c r="D242" s="11"/>
      <c r="E242" s="5"/>
      <c r="F242" s="5"/>
      <c r="G242" s="7"/>
      <c r="H242" s="7"/>
      <c r="I242" s="7"/>
      <c r="J242" s="7"/>
      <c r="L242" s="138"/>
      <c r="M242" s="138"/>
      <c r="N242" s="138"/>
      <c r="O242" s="138"/>
      <c r="P242" s="138"/>
      <c r="Q242" s="138"/>
    </row>
    <row r="243" spans="1:17">
      <c r="A243" s="4"/>
      <c r="B243" s="4"/>
      <c r="C243" s="4"/>
      <c r="D243" s="11"/>
      <c r="E243" s="5"/>
      <c r="F243" s="5"/>
      <c r="G243" s="7"/>
      <c r="H243" s="7"/>
      <c r="I243" s="7"/>
      <c r="J243" s="7"/>
    </row>
  </sheetData>
  <mergeCells count="137">
    <mergeCell ref="A82:A87"/>
    <mergeCell ref="B82:B87"/>
    <mergeCell ref="D82:D83"/>
    <mergeCell ref="G82:G83"/>
    <mergeCell ref="I82:I83"/>
    <mergeCell ref="G193:I193"/>
    <mergeCell ref="G195:I195"/>
    <mergeCell ref="K104:L104"/>
    <mergeCell ref="A186:J186"/>
    <mergeCell ref="A187:J187"/>
    <mergeCell ref="A188:J188"/>
    <mergeCell ref="A189:J189"/>
    <mergeCell ref="A190:J190"/>
    <mergeCell ref="K105:L105"/>
    <mergeCell ref="J82:J83"/>
    <mergeCell ref="D86:D87"/>
    <mergeCell ref="G86:G87"/>
    <mergeCell ref="I86:I87"/>
    <mergeCell ref="J86:J87"/>
    <mergeCell ref="D84:D85"/>
    <mergeCell ref="G84:G85"/>
    <mergeCell ref="I84:I85"/>
    <mergeCell ref="J84:J85"/>
    <mergeCell ref="J78:J79"/>
    <mergeCell ref="A74:A75"/>
    <mergeCell ref="B74:B75"/>
    <mergeCell ref="D74:D75"/>
    <mergeCell ref="H74:H75"/>
    <mergeCell ref="I74:I75"/>
    <mergeCell ref="J74:J75"/>
    <mergeCell ref="A76:A77"/>
    <mergeCell ref="B76:B77"/>
    <mergeCell ref="D76:D77"/>
    <mergeCell ref="H76:H77"/>
    <mergeCell ref="I76:I77"/>
    <mergeCell ref="J76:J77"/>
    <mergeCell ref="B78:B79"/>
    <mergeCell ref="D78:D79"/>
    <mergeCell ref="G78:G79"/>
    <mergeCell ref="I78:I79"/>
    <mergeCell ref="A78:A80"/>
    <mergeCell ref="J72:J73"/>
    <mergeCell ref="A62:A65"/>
    <mergeCell ref="B62:B65"/>
    <mergeCell ref="D62:D65"/>
    <mergeCell ref="G62:G65"/>
    <mergeCell ref="I62:I65"/>
    <mergeCell ref="J62:J65"/>
    <mergeCell ref="A66:A69"/>
    <mergeCell ref="B66:B69"/>
    <mergeCell ref="D66:D69"/>
    <mergeCell ref="G66:G69"/>
    <mergeCell ref="I66:I69"/>
    <mergeCell ref="J66:J69"/>
    <mergeCell ref="A72:A73"/>
    <mergeCell ref="B72:B73"/>
    <mergeCell ref="D72:D73"/>
    <mergeCell ref="G72:G73"/>
    <mergeCell ref="I72:I73"/>
    <mergeCell ref="J60:J61"/>
    <mergeCell ref="A54:A55"/>
    <mergeCell ref="B54:B55"/>
    <mergeCell ref="D54:D55"/>
    <mergeCell ref="G54:G55"/>
    <mergeCell ref="I54:I55"/>
    <mergeCell ref="J54:J55"/>
    <mergeCell ref="A60:A61"/>
    <mergeCell ref="B60:B61"/>
    <mergeCell ref="D60:D61"/>
    <mergeCell ref="G60:G61"/>
    <mergeCell ref="I60:I61"/>
    <mergeCell ref="A23:A24"/>
    <mergeCell ref="B23:B24"/>
    <mergeCell ref="D23:D24"/>
    <mergeCell ref="G23:G24"/>
    <mergeCell ref="I23:I24"/>
    <mergeCell ref="J23:J24"/>
    <mergeCell ref="J36:J40"/>
    <mergeCell ref="A28:A31"/>
    <mergeCell ref="B28:B31"/>
    <mergeCell ref="D28:D31"/>
    <mergeCell ref="G28:G31"/>
    <mergeCell ref="I28:I31"/>
    <mergeCell ref="J28:J31"/>
    <mergeCell ref="A36:A40"/>
    <mergeCell ref="B36:B40"/>
    <mergeCell ref="D36:D40"/>
    <mergeCell ref="G36:G40"/>
    <mergeCell ref="I36:I40"/>
    <mergeCell ref="J25:J26"/>
    <mergeCell ref="A32:A35"/>
    <mergeCell ref="B32:B35"/>
    <mergeCell ref="D32:D35"/>
    <mergeCell ref="G32:G35"/>
    <mergeCell ref="I32:I35"/>
    <mergeCell ref="A16:J16"/>
    <mergeCell ref="A17:J17"/>
    <mergeCell ref="A19:A20"/>
    <mergeCell ref="B19:B20"/>
    <mergeCell ref="C19:C20"/>
    <mergeCell ref="D19:D20"/>
    <mergeCell ref="E19:E20"/>
    <mergeCell ref="F19:F20"/>
    <mergeCell ref="G19:G20"/>
    <mergeCell ref="H19:H20"/>
    <mergeCell ref="I19:I20"/>
    <mergeCell ref="J19:J20"/>
    <mergeCell ref="A15:J15"/>
    <mergeCell ref="A1:J1"/>
    <mergeCell ref="A2:J2"/>
    <mergeCell ref="A3:J3"/>
    <mergeCell ref="A5:J5"/>
    <mergeCell ref="A6:C6"/>
    <mergeCell ref="A7:C7"/>
    <mergeCell ref="A8:J8"/>
    <mergeCell ref="A9:J9"/>
    <mergeCell ref="A11:J11"/>
    <mergeCell ref="A13:J13"/>
    <mergeCell ref="A14:J14"/>
    <mergeCell ref="J32:J35"/>
    <mergeCell ref="A25:A26"/>
    <mergeCell ref="B25:B26"/>
    <mergeCell ref="D25:D26"/>
    <mergeCell ref="G25:G26"/>
    <mergeCell ref="I25:I26"/>
    <mergeCell ref="J41:J45"/>
    <mergeCell ref="A56:A57"/>
    <mergeCell ref="B56:B57"/>
    <mergeCell ref="D56:D57"/>
    <mergeCell ref="G56:G57"/>
    <mergeCell ref="I56:I57"/>
    <mergeCell ref="J56:J57"/>
    <mergeCell ref="A41:A45"/>
    <mergeCell ref="B41:B45"/>
    <mergeCell ref="D41:D45"/>
    <mergeCell ref="G41:G45"/>
    <mergeCell ref="I41:I45"/>
  </mergeCells>
  <printOptions horizontalCentered="1"/>
  <pageMargins left="0.7" right="0.7" top="0.75" bottom="0.75" header="0.3" footer="0.3"/>
  <pageSetup paperSize="9" scale="75" orientation="landscape" r:id="rId1"/>
  <headerFooter alignWithMargins="0">
    <oddFooter>Stranica &amp;P od &amp;N</oddFooter>
  </headerFooter>
</worksheet>
</file>

<file path=xl/worksheets/sheet4.xml><?xml version="1.0" encoding="utf-8"?>
<worksheet xmlns="http://schemas.openxmlformats.org/spreadsheetml/2006/main" xmlns:r="http://schemas.openxmlformats.org/officeDocument/2006/relationships">
  <dimension ref="A1:Q188"/>
  <sheetViews>
    <sheetView tabSelected="1" showWhiteSpace="0" view="pageBreakPreview" topLeftCell="A129" zoomScaleSheetLayoutView="100" workbookViewId="0">
      <selection activeCell="E146" sqref="E146"/>
    </sheetView>
  </sheetViews>
  <sheetFormatPr defaultColWidth="18.85546875" defaultRowHeight="18"/>
  <cols>
    <col min="1" max="1" width="9.42578125" style="187" customWidth="1"/>
    <col min="2" max="2" width="12.5703125" style="187" customWidth="1"/>
    <col min="3" max="3" width="44" style="187" customWidth="1"/>
    <col min="4" max="4" width="8.7109375" style="31" customWidth="1"/>
    <col min="5" max="6" width="18.42578125" style="107" customWidth="1"/>
    <col min="7" max="7" width="11.42578125" style="108" customWidth="1"/>
    <col min="8" max="8" width="11.140625" style="108" customWidth="1"/>
    <col min="9" max="9" width="10.7109375" style="108" customWidth="1"/>
    <col min="10" max="10" width="13.85546875" style="108" customWidth="1"/>
    <col min="11" max="11" width="49.42578125" style="187" customWidth="1"/>
    <col min="12" max="17" width="18.85546875" style="109"/>
    <col min="18" max="16384" width="18.85546875" style="187"/>
  </cols>
  <sheetData>
    <row r="1" spans="1:17" ht="6" customHeight="1">
      <c r="A1" s="199"/>
      <c r="B1" s="199"/>
      <c r="C1" s="199"/>
      <c r="D1" s="199"/>
      <c r="E1" s="199"/>
      <c r="F1" s="199"/>
      <c r="G1" s="199"/>
      <c r="H1" s="199"/>
      <c r="I1" s="199"/>
      <c r="J1" s="199"/>
    </row>
    <row r="2" spans="1:17" ht="32.25" customHeight="1">
      <c r="A2" s="198" t="s">
        <v>0</v>
      </c>
      <c r="B2" s="199"/>
      <c r="C2" s="199"/>
      <c r="D2" s="199"/>
      <c r="E2" s="199"/>
      <c r="F2" s="199"/>
      <c r="G2" s="199"/>
      <c r="H2" s="199"/>
      <c r="I2" s="199"/>
      <c r="J2" s="199"/>
    </row>
    <row r="3" spans="1:17">
      <c r="A3" s="259" t="s">
        <v>1</v>
      </c>
      <c r="B3" s="259"/>
      <c r="C3" s="259"/>
      <c r="D3" s="259"/>
      <c r="E3" s="259"/>
      <c r="F3" s="259"/>
      <c r="G3" s="259"/>
      <c r="H3" s="259"/>
      <c r="I3" s="259"/>
      <c r="J3" s="259"/>
    </row>
    <row r="4" spans="1:17" ht="12" customHeight="1">
      <c r="A4" s="4"/>
      <c r="B4" s="5"/>
      <c r="C4" s="5"/>
      <c r="D4" s="12"/>
      <c r="E4" s="6"/>
      <c r="F4" s="5"/>
      <c r="G4" s="7"/>
      <c r="H4" s="7"/>
      <c r="I4" s="7"/>
      <c r="J4" s="7"/>
    </row>
    <row r="5" spans="1:17" ht="22.5" customHeight="1">
      <c r="A5" s="259" t="s">
        <v>398</v>
      </c>
      <c r="B5" s="259"/>
      <c r="C5" s="259"/>
      <c r="D5" s="259"/>
      <c r="E5" s="259"/>
      <c r="F5" s="259"/>
      <c r="G5" s="259"/>
      <c r="H5" s="259"/>
      <c r="I5" s="259"/>
      <c r="J5" s="259"/>
    </row>
    <row r="6" spans="1:17" ht="22.5" customHeight="1">
      <c r="A6" s="259" t="s">
        <v>399</v>
      </c>
      <c r="B6" s="273"/>
      <c r="C6" s="273"/>
      <c r="D6" s="11"/>
      <c r="E6" s="6"/>
      <c r="F6" s="5"/>
      <c r="G6" s="7"/>
      <c r="H6" s="7"/>
      <c r="I6" s="7"/>
      <c r="J6" s="7"/>
    </row>
    <row r="7" spans="1:17" ht="24.75" customHeight="1">
      <c r="A7" s="259" t="s">
        <v>392</v>
      </c>
      <c r="B7" s="259"/>
      <c r="C7" s="259"/>
      <c r="D7" s="130"/>
      <c r="E7" s="6"/>
      <c r="F7" s="5"/>
      <c r="G7" s="7"/>
      <c r="H7" s="7"/>
      <c r="I7" s="7"/>
      <c r="J7" s="7"/>
    </row>
    <row r="8" spans="1:17" s="174" customFormat="1" ht="53.25" customHeight="1">
      <c r="A8" s="199" t="s">
        <v>393</v>
      </c>
      <c r="B8" s="199"/>
      <c r="C8" s="199"/>
      <c r="D8" s="199"/>
      <c r="E8" s="199"/>
      <c r="F8" s="199"/>
      <c r="G8" s="199"/>
      <c r="H8" s="199"/>
      <c r="I8" s="199"/>
      <c r="J8" s="199"/>
      <c r="L8" s="49"/>
      <c r="M8" s="49"/>
      <c r="N8" s="49"/>
      <c r="O8" s="49"/>
      <c r="P8" s="49"/>
      <c r="Q8" s="49"/>
    </row>
    <row r="9" spans="1:17" s="174" customFormat="1" ht="9.75" customHeight="1">
      <c r="A9" s="199"/>
      <c r="B9" s="199"/>
      <c r="C9" s="199"/>
      <c r="D9" s="199"/>
      <c r="E9" s="199"/>
      <c r="F9" s="199"/>
      <c r="G9" s="199"/>
      <c r="H9" s="199"/>
      <c r="I9" s="199"/>
      <c r="J9" s="199"/>
      <c r="L9" s="49"/>
      <c r="M9" s="49"/>
      <c r="N9" s="49"/>
      <c r="O9" s="49"/>
      <c r="P9" s="49"/>
      <c r="Q9" s="49"/>
    </row>
    <row r="10" spans="1:17" s="174" customFormat="1" ht="13.5" hidden="1" customHeight="1">
      <c r="D10" s="81"/>
      <c r="F10" s="189"/>
      <c r="L10" s="49"/>
      <c r="M10" s="49"/>
      <c r="N10" s="49"/>
      <c r="O10" s="49"/>
      <c r="P10" s="49"/>
      <c r="Q10" s="49"/>
    </row>
    <row r="11" spans="1:17" s="111" customFormat="1" ht="42.75" customHeight="1">
      <c r="A11" s="260" t="s">
        <v>394</v>
      </c>
      <c r="B11" s="199"/>
      <c r="C11" s="199"/>
      <c r="D11" s="199"/>
      <c r="E11" s="199"/>
      <c r="F11" s="199"/>
      <c r="G11" s="199"/>
      <c r="H11" s="199"/>
      <c r="I11" s="199"/>
      <c r="J11" s="199"/>
      <c r="L11" s="112"/>
      <c r="M11" s="112"/>
      <c r="N11" s="112"/>
      <c r="O11" s="112"/>
      <c r="P11" s="112"/>
      <c r="Q11" s="112"/>
    </row>
    <row r="12" spans="1:17" s="111" customFormat="1" ht="7.5" customHeight="1">
      <c r="A12" s="113"/>
      <c r="B12" s="174"/>
      <c r="D12" s="131"/>
      <c r="F12" s="174"/>
      <c r="L12" s="112"/>
      <c r="M12" s="112"/>
      <c r="N12" s="112"/>
      <c r="O12" s="112"/>
      <c r="P12" s="112"/>
      <c r="Q12" s="112"/>
    </row>
    <row r="13" spans="1:17" s="111" customFormat="1" ht="26.25" customHeight="1">
      <c r="A13" s="261" t="s">
        <v>2</v>
      </c>
      <c r="B13" s="261"/>
      <c r="C13" s="261"/>
      <c r="D13" s="261"/>
      <c r="E13" s="261"/>
      <c r="F13" s="261"/>
      <c r="G13" s="261"/>
      <c r="H13" s="261"/>
      <c r="I13" s="261"/>
      <c r="J13" s="261"/>
      <c r="L13" s="112"/>
      <c r="M13" s="112"/>
      <c r="N13" s="112"/>
      <c r="O13" s="112"/>
      <c r="P13" s="112"/>
      <c r="Q13" s="112"/>
    </row>
    <row r="14" spans="1:17" s="174" customFormat="1" ht="62.25" customHeight="1">
      <c r="A14" s="247" t="s">
        <v>395</v>
      </c>
      <c r="B14" s="198"/>
      <c r="C14" s="198"/>
      <c r="D14" s="198"/>
      <c r="E14" s="198"/>
      <c r="F14" s="198"/>
      <c r="G14" s="198"/>
      <c r="H14" s="198"/>
      <c r="I14" s="198"/>
      <c r="J14" s="198"/>
      <c r="L14" s="49"/>
      <c r="M14" s="49"/>
      <c r="N14" s="49"/>
      <c r="O14" s="49"/>
      <c r="P14" s="49"/>
      <c r="Q14" s="49"/>
    </row>
    <row r="15" spans="1:17" s="174" customFormat="1" ht="54" customHeight="1">
      <c r="A15" s="261" t="s">
        <v>3</v>
      </c>
      <c r="B15" s="261"/>
      <c r="C15" s="261"/>
      <c r="D15" s="261"/>
      <c r="E15" s="261"/>
      <c r="F15" s="261"/>
      <c r="G15" s="261"/>
      <c r="H15" s="261"/>
      <c r="I15" s="261"/>
      <c r="J15" s="261"/>
      <c r="L15" s="49"/>
      <c r="M15" s="49"/>
      <c r="N15" s="49"/>
      <c r="O15" s="49"/>
      <c r="P15" s="49"/>
      <c r="Q15" s="49"/>
    </row>
    <row r="16" spans="1:17" s="174" customFormat="1" ht="33.75" customHeight="1">
      <c r="A16" s="258" t="s">
        <v>396</v>
      </c>
      <c r="B16" s="199"/>
      <c r="C16" s="199"/>
      <c r="D16" s="199"/>
      <c r="E16" s="199"/>
      <c r="F16" s="199"/>
      <c r="G16" s="199"/>
      <c r="H16" s="199"/>
      <c r="I16" s="199"/>
      <c r="J16" s="199"/>
      <c r="L16" s="49"/>
      <c r="M16" s="49"/>
      <c r="N16" s="49"/>
      <c r="O16" s="49"/>
      <c r="P16" s="49"/>
      <c r="Q16" s="49"/>
    </row>
    <row r="17" spans="1:17" ht="43.5" customHeight="1" thickBot="1">
      <c r="A17" s="233"/>
      <c r="B17" s="233"/>
      <c r="C17" s="233"/>
      <c r="D17" s="233"/>
      <c r="E17" s="233"/>
      <c r="F17" s="233"/>
      <c r="G17" s="233"/>
      <c r="H17" s="233"/>
      <c r="I17" s="233"/>
      <c r="J17" s="233"/>
    </row>
    <row r="18" spans="1:17" ht="18.75" hidden="1" thickBot="1">
      <c r="B18" s="4"/>
      <c r="C18" s="4"/>
      <c r="D18" s="11"/>
      <c r="E18" s="5"/>
      <c r="F18" s="5"/>
      <c r="G18" s="7"/>
      <c r="H18" s="7"/>
      <c r="I18" s="7"/>
      <c r="J18" s="7"/>
    </row>
    <row r="19" spans="1:17" s="11" customFormat="1" ht="97.5" customHeight="1">
      <c r="A19" s="234" t="s">
        <v>5</v>
      </c>
      <c r="B19" s="237" t="s">
        <v>8</v>
      </c>
      <c r="C19" s="237" t="s">
        <v>7</v>
      </c>
      <c r="D19" s="237" t="s">
        <v>9</v>
      </c>
      <c r="E19" s="238" t="s">
        <v>338</v>
      </c>
      <c r="F19" s="274" t="s">
        <v>11</v>
      </c>
      <c r="G19" s="238" t="s">
        <v>12</v>
      </c>
      <c r="H19" s="238" t="s">
        <v>13</v>
      </c>
      <c r="I19" s="238" t="s">
        <v>14</v>
      </c>
      <c r="J19" s="287" t="s">
        <v>15</v>
      </c>
      <c r="L19" s="180"/>
      <c r="M19" s="180"/>
      <c r="N19" s="180"/>
      <c r="O19" s="180"/>
      <c r="P19" s="180"/>
      <c r="Q19" s="180"/>
    </row>
    <row r="20" spans="1:17" s="11" customFormat="1" ht="4.5" hidden="1" customHeight="1">
      <c r="A20" s="214"/>
      <c r="B20" s="210"/>
      <c r="C20" s="210"/>
      <c r="D20" s="210"/>
      <c r="E20" s="210"/>
      <c r="F20" s="231"/>
      <c r="G20" s="210"/>
      <c r="H20" s="210"/>
      <c r="I20" s="210"/>
      <c r="J20" s="230"/>
      <c r="L20" s="180"/>
      <c r="M20" s="180"/>
      <c r="N20" s="180"/>
      <c r="O20" s="180"/>
      <c r="P20" s="180"/>
      <c r="Q20" s="180"/>
    </row>
    <row r="21" spans="1:17" s="4" customFormat="1" ht="16.5" customHeight="1">
      <c r="A21" s="183">
        <v>1</v>
      </c>
      <c r="B21" s="186">
        <v>2</v>
      </c>
      <c r="C21" s="186">
        <v>3</v>
      </c>
      <c r="D21" s="177">
        <v>4</v>
      </c>
      <c r="E21" s="186">
        <v>5</v>
      </c>
      <c r="F21" s="185">
        <v>6</v>
      </c>
      <c r="G21" s="186">
        <v>7</v>
      </c>
      <c r="H21" s="186">
        <v>8</v>
      </c>
      <c r="I21" s="186">
        <v>9</v>
      </c>
      <c r="J21" s="188">
        <v>10</v>
      </c>
      <c r="L21" s="182"/>
      <c r="M21" s="182"/>
      <c r="N21" s="182"/>
      <c r="O21" s="182"/>
      <c r="P21" s="182"/>
      <c r="Q21" s="182"/>
    </row>
    <row r="22" spans="1:17" s="4" customFormat="1" ht="51" customHeight="1">
      <c r="A22" s="183" t="s">
        <v>16</v>
      </c>
      <c r="B22" s="186">
        <v>321</v>
      </c>
      <c r="C22" s="186" t="s">
        <v>17</v>
      </c>
      <c r="D22" s="177"/>
      <c r="E22" s="185">
        <f>+F22-(20%*F22)</f>
        <v>12000</v>
      </c>
      <c r="F22" s="185">
        <v>15000</v>
      </c>
      <c r="G22" s="177" t="s">
        <v>18</v>
      </c>
      <c r="H22" s="17"/>
      <c r="I22" s="17"/>
      <c r="J22" s="18"/>
      <c r="L22" s="182"/>
      <c r="M22" s="182"/>
      <c r="N22" s="182"/>
      <c r="O22" s="182"/>
      <c r="P22" s="182"/>
      <c r="Q22" s="182"/>
    </row>
    <row r="23" spans="1:17" s="4" customFormat="1" ht="47.25" customHeight="1">
      <c r="A23" s="268" t="s">
        <v>19</v>
      </c>
      <c r="B23" s="253">
        <v>322</v>
      </c>
      <c r="C23" s="186" t="s">
        <v>21</v>
      </c>
      <c r="D23" s="210"/>
      <c r="E23" s="185">
        <f>+F23-(20%*F23)</f>
        <v>11200</v>
      </c>
      <c r="F23" s="185">
        <v>14000</v>
      </c>
      <c r="G23" s="225" t="s">
        <v>18</v>
      </c>
      <c r="H23" s="175" t="s">
        <v>22</v>
      </c>
      <c r="I23" s="212" t="s">
        <v>329</v>
      </c>
      <c r="J23" s="213" t="s">
        <v>400</v>
      </c>
      <c r="K23" s="5"/>
      <c r="L23" s="182"/>
      <c r="M23" s="182"/>
      <c r="N23" s="182"/>
      <c r="O23" s="182"/>
      <c r="P23" s="182"/>
      <c r="Q23" s="182"/>
    </row>
    <row r="24" spans="1:17" s="4" customFormat="1" ht="47.25" customHeight="1">
      <c r="A24" s="205"/>
      <c r="B24" s="255"/>
      <c r="C24" s="186" t="s">
        <v>25</v>
      </c>
      <c r="D24" s="210"/>
      <c r="E24" s="185">
        <f>+F24-(20%*F24)</f>
        <v>10400</v>
      </c>
      <c r="F24" s="185">
        <v>13000</v>
      </c>
      <c r="G24" s="231"/>
      <c r="H24" s="175" t="s">
        <v>22</v>
      </c>
      <c r="I24" s="212"/>
      <c r="J24" s="213"/>
      <c r="L24" s="182"/>
      <c r="M24" s="182"/>
      <c r="N24" s="182"/>
      <c r="O24" s="182"/>
      <c r="P24" s="182"/>
      <c r="Q24" s="182"/>
    </row>
    <row r="25" spans="1:17" s="4" customFormat="1" ht="52.5" customHeight="1">
      <c r="A25" s="183" t="s">
        <v>26</v>
      </c>
      <c r="B25" s="184">
        <v>322</v>
      </c>
      <c r="C25" s="186" t="s">
        <v>27</v>
      </c>
      <c r="D25" s="177"/>
      <c r="E25" s="185">
        <f>+F25-(4.761904762%*F25)</f>
        <v>5714.2857142800003</v>
      </c>
      <c r="F25" s="185">
        <v>6000</v>
      </c>
      <c r="G25" s="177" t="s">
        <v>18</v>
      </c>
      <c r="H25" s="17"/>
      <c r="I25" s="17"/>
      <c r="J25" s="18"/>
      <c r="L25" s="182"/>
      <c r="M25" s="182"/>
      <c r="N25" s="182"/>
      <c r="O25" s="182"/>
      <c r="P25" s="182"/>
      <c r="Q25" s="182"/>
    </row>
    <row r="26" spans="1:17" s="4" customFormat="1" ht="61.5" customHeight="1">
      <c r="A26" s="265" t="s">
        <v>28</v>
      </c>
      <c r="B26" s="253">
        <v>322</v>
      </c>
      <c r="C26" s="186" t="s">
        <v>30</v>
      </c>
      <c r="D26" s="210"/>
      <c r="E26" s="185">
        <f t="shared" ref="E26:E36" si="0">+F26-(20%*F26)</f>
        <v>25600</v>
      </c>
      <c r="F26" s="185">
        <v>32000</v>
      </c>
      <c r="G26" s="225" t="s">
        <v>18</v>
      </c>
      <c r="H26" s="175" t="s">
        <v>22</v>
      </c>
      <c r="I26" s="225" t="s">
        <v>329</v>
      </c>
      <c r="J26" s="227" t="s">
        <v>400</v>
      </c>
      <c r="K26" s="5"/>
      <c r="L26" s="182"/>
      <c r="M26" s="182"/>
      <c r="N26" s="182"/>
      <c r="O26" s="182"/>
      <c r="P26" s="182"/>
      <c r="Q26" s="182"/>
    </row>
    <row r="27" spans="1:17" s="4" customFormat="1" ht="73.5" customHeight="1">
      <c r="A27" s="265"/>
      <c r="B27" s="255"/>
      <c r="C27" s="186" t="s">
        <v>31</v>
      </c>
      <c r="D27" s="210"/>
      <c r="E27" s="185">
        <f t="shared" si="0"/>
        <v>15200</v>
      </c>
      <c r="F27" s="185">
        <v>19000</v>
      </c>
      <c r="G27" s="226"/>
      <c r="H27" s="175" t="s">
        <v>22</v>
      </c>
      <c r="I27" s="226"/>
      <c r="J27" s="228"/>
      <c r="K27" s="5"/>
      <c r="L27" s="182"/>
      <c r="M27" s="182"/>
      <c r="N27" s="182"/>
      <c r="O27" s="182"/>
      <c r="P27" s="182"/>
      <c r="Q27" s="182"/>
    </row>
    <row r="28" spans="1:17" s="4" customFormat="1" ht="67.5" customHeight="1">
      <c r="A28" s="265"/>
      <c r="B28" s="255"/>
      <c r="C28" s="186" t="s">
        <v>32</v>
      </c>
      <c r="D28" s="210"/>
      <c r="E28" s="185">
        <f t="shared" si="0"/>
        <v>52800</v>
      </c>
      <c r="F28" s="185">
        <v>66000</v>
      </c>
      <c r="G28" s="226"/>
      <c r="H28" s="175" t="s">
        <v>22</v>
      </c>
      <c r="I28" s="226"/>
      <c r="J28" s="228"/>
      <c r="K28" s="5"/>
      <c r="L28" s="182"/>
      <c r="M28" s="182"/>
      <c r="N28" s="182"/>
      <c r="O28" s="182"/>
      <c r="P28" s="182"/>
      <c r="Q28" s="182"/>
    </row>
    <row r="29" spans="1:17" s="4" customFormat="1" ht="61.5" customHeight="1">
      <c r="A29" s="265"/>
      <c r="B29" s="255"/>
      <c r="C29" s="186" t="s">
        <v>33</v>
      </c>
      <c r="D29" s="210"/>
      <c r="E29" s="185">
        <f t="shared" si="0"/>
        <v>11400</v>
      </c>
      <c r="F29" s="185">
        <v>14250</v>
      </c>
      <c r="G29" s="231"/>
      <c r="H29" s="175" t="s">
        <v>22</v>
      </c>
      <c r="I29" s="231"/>
      <c r="J29" s="232"/>
      <c r="K29" s="5"/>
      <c r="L29" s="182"/>
      <c r="M29" s="182"/>
      <c r="N29" s="182"/>
      <c r="O29" s="182"/>
      <c r="P29" s="182"/>
      <c r="Q29" s="182"/>
    </row>
    <row r="30" spans="1:17" s="4" customFormat="1" ht="61.5" customHeight="1">
      <c r="A30" s="265" t="s">
        <v>34</v>
      </c>
      <c r="B30" s="255">
        <v>322</v>
      </c>
      <c r="C30" s="186" t="s">
        <v>35</v>
      </c>
      <c r="D30" s="210"/>
      <c r="E30" s="185">
        <f t="shared" si="0"/>
        <v>5200</v>
      </c>
      <c r="F30" s="185">
        <v>6500</v>
      </c>
      <c r="G30" s="212"/>
      <c r="H30" s="175" t="s">
        <v>22</v>
      </c>
      <c r="I30" s="212" t="s">
        <v>329</v>
      </c>
      <c r="J30" s="213" t="s">
        <v>400</v>
      </c>
      <c r="K30" s="5"/>
      <c r="L30" s="182"/>
      <c r="M30" s="182"/>
      <c r="N30" s="182"/>
      <c r="O30" s="182"/>
      <c r="P30" s="182"/>
      <c r="Q30" s="182"/>
    </row>
    <row r="31" spans="1:17" s="4" customFormat="1" ht="61.5" customHeight="1">
      <c r="A31" s="265"/>
      <c r="B31" s="255"/>
      <c r="C31" s="186" t="s">
        <v>36</v>
      </c>
      <c r="D31" s="210"/>
      <c r="E31" s="185">
        <f t="shared" si="0"/>
        <v>23200</v>
      </c>
      <c r="F31" s="185">
        <v>29000</v>
      </c>
      <c r="G31" s="210"/>
      <c r="H31" s="175" t="s">
        <v>22</v>
      </c>
      <c r="I31" s="210"/>
      <c r="J31" s="230"/>
      <c r="L31" s="182"/>
      <c r="M31" s="182"/>
      <c r="N31" s="182"/>
      <c r="O31" s="182"/>
      <c r="P31" s="182"/>
      <c r="Q31" s="182"/>
    </row>
    <row r="32" spans="1:17" s="4" customFormat="1" ht="82.5" customHeight="1">
      <c r="A32" s="265"/>
      <c r="B32" s="255"/>
      <c r="C32" s="186" t="s">
        <v>404</v>
      </c>
      <c r="D32" s="210"/>
      <c r="E32" s="185">
        <f t="shared" si="0"/>
        <v>12800</v>
      </c>
      <c r="F32" s="185">
        <v>16000</v>
      </c>
      <c r="G32" s="210"/>
      <c r="H32" s="175" t="s">
        <v>22</v>
      </c>
      <c r="I32" s="210"/>
      <c r="J32" s="230"/>
      <c r="L32" s="182"/>
      <c r="M32" s="182"/>
      <c r="N32" s="182"/>
      <c r="O32" s="182"/>
      <c r="P32" s="182"/>
      <c r="Q32" s="182"/>
    </row>
    <row r="33" spans="1:17" s="4" customFormat="1" ht="89.25" customHeight="1">
      <c r="A33" s="265"/>
      <c r="B33" s="255"/>
      <c r="C33" s="186" t="s">
        <v>397</v>
      </c>
      <c r="D33" s="210"/>
      <c r="E33" s="185">
        <f t="shared" si="0"/>
        <v>4800</v>
      </c>
      <c r="F33" s="185">
        <v>6000</v>
      </c>
      <c r="G33" s="210"/>
      <c r="H33" s="175" t="s">
        <v>22</v>
      </c>
      <c r="I33" s="210"/>
      <c r="J33" s="230"/>
      <c r="K33" s="5"/>
      <c r="L33" s="182"/>
      <c r="M33" s="182"/>
      <c r="N33" s="182"/>
      <c r="O33" s="182"/>
      <c r="P33" s="182"/>
      <c r="Q33" s="182"/>
    </row>
    <row r="34" spans="1:17" s="4" customFormat="1" ht="72.75" customHeight="1">
      <c r="A34" s="265"/>
      <c r="B34" s="255"/>
      <c r="C34" s="186" t="s">
        <v>320</v>
      </c>
      <c r="D34" s="210"/>
      <c r="E34" s="185">
        <f t="shared" si="0"/>
        <v>1600</v>
      </c>
      <c r="F34" s="185">
        <v>2000</v>
      </c>
      <c r="G34" s="210"/>
      <c r="H34" s="175" t="s">
        <v>22</v>
      </c>
      <c r="I34" s="210"/>
      <c r="J34" s="230"/>
      <c r="L34" s="182"/>
      <c r="M34" s="182"/>
      <c r="N34" s="182"/>
      <c r="O34" s="182"/>
      <c r="P34" s="182"/>
      <c r="Q34" s="182"/>
    </row>
    <row r="35" spans="1:17" s="4" customFormat="1" ht="70.5" customHeight="1">
      <c r="A35" s="183" t="s">
        <v>38</v>
      </c>
      <c r="B35" s="184">
        <v>322</v>
      </c>
      <c r="C35" s="186" t="s">
        <v>40</v>
      </c>
      <c r="D35" s="177"/>
      <c r="E35" s="185">
        <f t="shared" si="0"/>
        <v>63200</v>
      </c>
      <c r="F35" s="185">
        <v>79000</v>
      </c>
      <c r="G35" s="175" t="s">
        <v>18</v>
      </c>
      <c r="H35" s="175" t="s">
        <v>22</v>
      </c>
      <c r="I35" s="175" t="s">
        <v>329</v>
      </c>
      <c r="J35" s="179" t="s">
        <v>400</v>
      </c>
      <c r="L35" s="182"/>
      <c r="M35" s="182"/>
      <c r="N35" s="182"/>
      <c r="O35" s="182"/>
      <c r="P35" s="182"/>
      <c r="Q35" s="182"/>
    </row>
    <row r="36" spans="1:17" s="4" customFormat="1" ht="88.5" customHeight="1">
      <c r="A36" s="183" t="s">
        <v>41</v>
      </c>
      <c r="B36" s="184">
        <v>322</v>
      </c>
      <c r="C36" s="186" t="s">
        <v>42</v>
      </c>
      <c r="D36" s="177"/>
      <c r="E36" s="185">
        <f t="shared" si="0"/>
        <v>5600</v>
      </c>
      <c r="F36" s="185">
        <v>7000</v>
      </c>
      <c r="G36" s="175" t="s">
        <v>18</v>
      </c>
      <c r="H36" s="175" t="s">
        <v>22</v>
      </c>
      <c r="I36" s="175" t="s">
        <v>329</v>
      </c>
      <c r="J36" s="179" t="s">
        <v>400</v>
      </c>
      <c r="L36" s="182"/>
      <c r="M36" s="182"/>
      <c r="N36" s="182"/>
      <c r="O36" s="182"/>
      <c r="P36" s="182"/>
      <c r="Q36" s="182"/>
    </row>
    <row r="37" spans="1:17" s="4" customFormat="1" ht="66" customHeight="1">
      <c r="A37" s="183" t="s">
        <v>43</v>
      </c>
      <c r="B37" s="186">
        <v>322</v>
      </c>
      <c r="C37" s="186" t="s">
        <v>306</v>
      </c>
      <c r="D37" s="177"/>
      <c r="E37" s="185">
        <f>+F37-(4.761904762%*F37)</f>
        <v>10476.19047618</v>
      </c>
      <c r="F37" s="185">
        <v>11000</v>
      </c>
      <c r="G37" s="177"/>
      <c r="H37" s="175" t="s">
        <v>22</v>
      </c>
      <c r="I37" s="175" t="s">
        <v>329</v>
      </c>
      <c r="J37" s="179" t="s">
        <v>400</v>
      </c>
      <c r="L37" s="182"/>
      <c r="M37" s="182"/>
      <c r="N37" s="182"/>
      <c r="O37" s="182"/>
      <c r="P37" s="182"/>
      <c r="Q37" s="182"/>
    </row>
    <row r="38" spans="1:17" s="4" customFormat="1" ht="64.5" customHeight="1">
      <c r="A38" s="183" t="s">
        <v>48</v>
      </c>
      <c r="B38" s="186">
        <v>322</v>
      </c>
      <c r="C38" s="186" t="s">
        <v>321</v>
      </c>
      <c r="D38" s="177"/>
      <c r="E38" s="185">
        <f t="shared" ref="E38:E49" si="1">+F38-(20%*F38)</f>
        <v>16800</v>
      </c>
      <c r="F38" s="185">
        <v>21000</v>
      </c>
      <c r="G38" s="177"/>
      <c r="H38" s="175" t="s">
        <v>22</v>
      </c>
      <c r="I38" s="175" t="s">
        <v>329</v>
      </c>
      <c r="J38" s="179" t="s">
        <v>400</v>
      </c>
      <c r="K38" s="5"/>
      <c r="L38" s="182"/>
      <c r="M38" s="182"/>
      <c r="N38" s="182"/>
      <c r="O38" s="182"/>
      <c r="P38" s="182"/>
      <c r="Q38" s="182"/>
    </row>
    <row r="39" spans="1:17" s="4" customFormat="1" ht="51" customHeight="1">
      <c r="A39" s="183" t="s">
        <v>50</v>
      </c>
      <c r="B39" s="184">
        <v>322</v>
      </c>
      <c r="C39" s="186" t="s">
        <v>49</v>
      </c>
      <c r="D39" s="177"/>
      <c r="E39" s="185">
        <f t="shared" si="1"/>
        <v>6400</v>
      </c>
      <c r="F39" s="185">
        <v>8000</v>
      </c>
      <c r="G39" s="175" t="s">
        <v>18</v>
      </c>
      <c r="H39" s="17"/>
      <c r="I39" s="17"/>
      <c r="J39" s="18"/>
      <c r="L39" s="182"/>
      <c r="M39" s="182"/>
      <c r="N39" s="182"/>
      <c r="O39" s="182"/>
      <c r="P39" s="182"/>
      <c r="Q39" s="182"/>
    </row>
    <row r="40" spans="1:17" s="4" customFormat="1" ht="56.25" customHeight="1">
      <c r="A40" s="265" t="s">
        <v>53</v>
      </c>
      <c r="B40" s="253">
        <v>322</v>
      </c>
      <c r="C40" s="186" t="s">
        <v>51</v>
      </c>
      <c r="D40" s="210"/>
      <c r="E40" s="185">
        <f t="shared" si="1"/>
        <v>30400</v>
      </c>
      <c r="F40" s="185">
        <v>38000</v>
      </c>
      <c r="G40" s="212" t="s">
        <v>18</v>
      </c>
      <c r="H40" s="175" t="s">
        <v>22</v>
      </c>
      <c r="I40" s="212" t="s">
        <v>329</v>
      </c>
      <c r="J40" s="213" t="s">
        <v>400</v>
      </c>
      <c r="K40" s="5"/>
      <c r="L40" s="182"/>
      <c r="M40" s="182"/>
      <c r="N40" s="182"/>
      <c r="O40" s="182"/>
      <c r="P40" s="182"/>
      <c r="Q40" s="182"/>
    </row>
    <row r="41" spans="1:17" s="4" customFormat="1" ht="56.25" customHeight="1">
      <c r="A41" s="265"/>
      <c r="B41" s="253"/>
      <c r="C41" s="186" t="s">
        <v>52</v>
      </c>
      <c r="D41" s="210"/>
      <c r="E41" s="185">
        <f t="shared" si="1"/>
        <v>69600</v>
      </c>
      <c r="F41" s="185">
        <v>87000</v>
      </c>
      <c r="G41" s="212"/>
      <c r="H41" s="175" t="s">
        <v>22</v>
      </c>
      <c r="I41" s="212"/>
      <c r="J41" s="213"/>
      <c r="L41" s="182"/>
      <c r="M41" s="182"/>
      <c r="N41" s="182"/>
      <c r="O41" s="182"/>
      <c r="P41" s="182"/>
      <c r="Q41" s="182"/>
    </row>
    <row r="42" spans="1:17" s="4" customFormat="1" ht="49.5" customHeight="1">
      <c r="A42" s="183" t="s">
        <v>56</v>
      </c>
      <c r="B42" s="184">
        <v>322</v>
      </c>
      <c r="C42" s="186" t="s">
        <v>55</v>
      </c>
      <c r="D42" s="177"/>
      <c r="E42" s="185">
        <f t="shared" si="1"/>
        <v>21600</v>
      </c>
      <c r="F42" s="185">
        <v>27000</v>
      </c>
      <c r="G42" s="177" t="s">
        <v>18</v>
      </c>
      <c r="H42" s="175" t="s">
        <v>22</v>
      </c>
      <c r="I42" s="175" t="s">
        <v>329</v>
      </c>
      <c r="J42" s="179" t="s">
        <v>400</v>
      </c>
      <c r="K42" s="5"/>
      <c r="L42" s="182"/>
      <c r="M42" s="182"/>
      <c r="N42" s="182"/>
      <c r="O42" s="182"/>
      <c r="P42" s="182"/>
      <c r="Q42" s="182"/>
    </row>
    <row r="43" spans="1:17" s="4" customFormat="1" ht="72" customHeight="1">
      <c r="A43" s="265" t="s">
        <v>59</v>
      </c>
      <c r="B43" s="253">
        <v>322</v>
      </c>
      <c r="C43" s="186" t="s">
        <v>58</v>
      </c>
      <c r="D43" s="210"/>
      <c r="E43" s="185">
        <f t="shared" si="1"/>
        <v>40800</v>
      </c>
      <c r="F43" s="185">
        <v>51000</v>
      </c>
      <c r="G43" s="212" t="s">
        <v>18</v>
      </c>
      <c r="H43" s="175" t="s">
        <v>22</v>
      </c>
      <c r="I43" s="212" t="s">
        <v>329</v>
      </c>
      <c r="J43" s="213" t="s">
        <v>400</v>
      </c>
      <c r="K43" s="5"/>
      <c r="L43" s="182"/>
      <c r="M43" s="182"/>
      <c r="N43" s="182"/>
      <c r="O43" s="182"/>
      <c r="P43" s="182"/>
      <c r="Q43" s="182"/>
    </row>
    <row r="44" spans="1:17" s="4" customFormat="1" ht="72.75" customHeight="1">
      <c r="A44" s="265"/>
      <c r="B44" s="255"/>
      <c r="C44" s="186" t="s">
        <v>334</v>
      </c>
      <c r="D44" s="210"/>
      <c r="E44" s="185">
        <f t="shared" si="1"/>
        <v>19200</v>
      </c>
      <c r="F44" s="185">
        <v>24000</v>
      </c>
      <c r="G44" s="212"/>
      <c r="H44" s="175" t="s">
        <v>22</v>
      </c>
      <c r="I44" s="212" t="s">
        <v>291</v>
      </c>
      <c r="J44" s="213" t="s">
        <v>292</v>
      </c>
      <c r="L44" s="182"/>
      <c r="M44" s="182"/>
      <c r="N44" s="182"/>
      <c r="O44" s="182"/>
      <c r="P44" s="182"/>
      <c r="Q44" s="182"/>
    </row>
    <row r="45" spans="1:17" s="4" customFormat="1" ht="88.5" customHeight="1">
      <c r="A45" s="265" t="s">
        <v>69</v>
      </c>
      <c r="B45" s="255">
        <v>322</v>
      </c>
      <c r="C45" s="186" t="s">
        <v>61</v>
      </c>
      <c r="D45" s="210" t="s">
        <v>405</v>
      </c>
      <c r="E45" s="185">
        <f t="shared" si="1"/>
        <v>80000</v>
      </c>
      <c r="F45" s="185">
        <v>100000</v>
      </c>
      <c r="G45" s="210" t="s">
        <v>62</v>
      </c>
      <c r="H45" s="177" t="s">
        <v>22</v>
      </c>
      <c r="I45" s="210" t="s">
        <v>329</v>
      </c>
      <c r="J45" s="230" t="s">
        <v>400</v>
      </c>
      <c r="K45" s="5"/>
      <c r="L45" s="116"/>
      <c r="M45" s="182"/>
      <c r="N45" s="182"/>
      <c r="O45" s="182"/>
      <c r="P45" s="182"/>
      <c r="Q45" s="182"/>
    </row>
    <row r="46" spans="1:17" s="4" customFormat="1" ht="58.5" customHeight="1">
      <c r="A46" s="265"/>
      <c r="B46" s="255"/>
      <c r="C46" s="186" t="s">
        <v>64</v>
      </c>
      <c r="D46" s="210"/>
      <c r="E46" s="185">
        <f t="shared" si="1"/>
        <v>80000</v>
      </c>
      <c r="F46" s="185">
        <v>100000</v>
      </c>
      <c r="G46" s="210"/>
      <c r="H46" s="177" t="s">
        <v>22</v>
      </c>
      <c r="I46" s="210" t="s">
        <v>291</v>
      </c>
      <c r="J46" s="230" t="s">
        <v>292</v>
      </c>
      <c r="L46" s="116"/>
      <c r="M46" s="182"/>
      <c r="N46" s="182"/>
      <c r="O46" s="182"/>
      <c r="P46" s="182"/>
      <c r="Q46" s="182"/>
    </row>
    <row r="47" spans="1:17" s="4" customFormat="1" ht="58.5" customHeight="1">
      <c r="A47" s="265"/>
      <c r="B47" s="255"/>
      <c r="C47" s="186" t="s">
        <v>66</v>
      </c>
      <c r="D47" s="210"/>
      <c r="E47" s="185">
        <f t="shared" si="1"/>
        <v>80000</v>
      </c>
      <c r="F47" s="185">
        <v>100000</v>
      </c>
      <c r="G47" s="210"/>
      <c r="H47" s="177" t="s">
        <v>22</v>
      </c>
      <c r="I47" s="210" t="s">
        <v>291</v>
      </c>
      <c r="J47" s="230" t="s">
        <v>292</v>
      </c>
      <c r="L47" s="182"/>
      <c r="M47" s="182"/>
      <c r="N47" s="182"/>
      <c r="O47" s="182"/>
      <c r="P47" s="182"/>
      <c r="Q47" s="182"/>
    </row>
    <row r="48" spans="1:17" s="4" customFormat="1" ht="57" customHeight="1">
      <c r="A48" s="265"/>
      <c r="B48" s="255"/>
      <c r="C48" s="186" t="s">
        <v>68</v>
      </c>
      <c r="D48" s="210"/>
      <c r="E48" s="185">
        <f t="shared" si="1"/>
        <v>85000</v>
      </c>
      <c r="F48" s="185">
        <v>106250</v>
      </c>
      <c r="G48" s="210"/>
      <c r="H48" s="177" t="s">
        <v>22</v>
      </c>
      <c r="I48" s="210" t="s">
        <v>291</v>
      </c>
      <c r="J48" s="230" t="s">
        <v>292</v>
      </c>
      <c r="L48" s="182"/>
      <c r="M48" s="182"/>
      <c r="N48" s="182"/>
      <c r="O48" s="182"/>
      <c r="P48" s="182"/>
      <c r="Q48" s="182"/>
    </row>
    <row r="49" spans="1:17" s="4" customFormat="1" ht="38.25" customHeight="1">
      <c r="A49" s="183" t="s">
        <v>72</v>
      </c>
      <c r="B49" s="184">
        <v>322</v>
      </c>
      <c r="C49" s="186" t="s">
        <v>71</v>
      </c>
      <c r="D49" s="175"/>
      <c r="E49" s="185">
        <f t="shared" si="1"/>
        <v>46400</v>
      </c>
      <c r="F49" s="185">
        <v>58000</v>
      </c>
      <c r="G49" s="177" t="s">
        <v>18</v>
      </c>
      <c r="H49" s="177" t="s">
        <v>22</v>
      </c>
      <c r="I49" s="177" t="s">
        <v>329</v>
      </c>
      <c r="J49" s="178" t="s">
        <v>400</v>
      </c>
      <c r="K49" s="5"/>
      <c r="L49" s="182"/>
      <c r="M49" s="182"/>
      <c r="N49" s="182"/>
      <c r="O49" s="182"/>
      <c r="P49" s="182"/>
      <c r="Q49" s="182"/>
    </row>
    <row r="50" spans="1:17" s="4" customFormat="1" ht="56.25" customHeight="1">
      <c r="A50" s="265" t="s">
        <v>77</v>
      </c>
      <c r="B50" s="253">
        <v>322</v>
      </c>
      <c r="C50" s="186" t="s">
        <v>74</v>
      </c>
      <c r="D50" s="210"/>
      <c r="E50" s="185">
        <f>+F50-(4.76%*F50)</f>
        <v>96400.023199999996</v>
      </c>
      <c r="F50" s="185">
        <v>101218</v>
      </c>
      <c r="G50" s="212" t="s">
        <v>18</v>
      </c>
      <c r="H50" s="175" t="s">
        <v>22</v>
      </c>
      <c r="I50" s="212" t="s">
        <v>329</v>
      </c>
      <c r="J50" s="213" t="s">
        <v>400</v>
      </c>
      <c r="K50" s="5"/>
      <c r="L50" s="182"/>
      <c r="M50" s="182"/>
      <c r="N50" s="182"/>
      <c r="O50" s="182"/>
      <c r="P50" s="182"/>
      <c r="Q50" s="182"/>
    </row>
    <row r="51" spans="1:17" s="4" customFormat="1" ht="51.75" customHeight="1">
      <c r="A51" s="265"/>
      <c r="B51" s="253"/>
      <c r="C51" s="186" t="s">
        <v>76</v>
      </c>
      <c r="D51" s="210"/>
      <c r="E51" s="185">
        <f>+F51-(20%*F51)</f>
        <v>73600</v>
      </c>
      <c r="F51" s="185">
        <v>92000</v>
      </c>
      <c r="G51" s="212"/>
      <c r="H51" s="175" t="s">
        <v>22</v>
      </c>
      <c r="I51" s="212" t="s">
        <v>291</v>
      </c>
      <c r="J51" s="213" t="s">
        <v>292</v>
      </c>
      <c r="L51" s="182"/>
      <c r="M51" s="182"/>
      <c r="N51" s="182"/>
      <c r="O51" s="182"/>
      <c r="P51" s="182"/>
      <c r="Q51" s="182"/>
    </row>
    <row r="52" spans="1:17" s="4" customFormat="1" ht="60.75" customHeight="1">
      <c r="A52" s="268" t="s">
        <v>80</v>
      </c>
      <c r="B52" s="253">
        <v>322</v>
      </c>
      <c r="C52" s="186" t="s">
        <v>322</v>
      </c>
      <c r="D52" s="210"/>
      <c r="E52" s="185">
        <f>+F52-(20%*F52)+10000</f>
        <v>82000</v>
      </c>
      <c r="F52" s="185">
        <v>90000</v>
      </c>
      <c r="G52" s="177" t="s">
        <v>18</v>
      </c>
      <c r="H52" s="210" t="s">
        <v>22</v>
      </c>
      <c r="I52" s="210" t="s">
        <v>329</v>
      </c>
      <c r="J52" s="230" t="s">
        <v>400</v>
      </c>
      <c r="K52" s="5"/>
      <c r="L52" s="182"/>
      <c r="M52" s="182"/>
      <c r="N52" s="182"/>
      <c r="O52" s="182"/>
      <c r="P52" s="182"/>
      <c r="Q52" s="182"/>
    </row>
    <row r="53" spans="1:17" s="4" customFormat="1" ht="56.25" customHeight="1">
      <c r="A53" s="205"/>
      <c r="B53" s="255"/>
      <c r="C53" s="186" t="s">
        <v>323</v>
      </c>
      <c r="D53" s="210"/>
      <c r="E53" s="185">
        <f>+F53-(20%*F53)</f>
        <v>13000</v>
      </c>
      <c r="F53" s="185">
        <v>16250</v>
      </c>
      <c r="G53" s="177" t="s">
        <v>18</v>
      </c>
      <c r="H53" s="210"/>
      <c r="I53" s="210"/>
      <c r="J53" s="230"/>
      <c r="L53" s="182"/>
      <c r="M53" s="182"/>
      <c r="N53" s="182"/>
      <c r="O53" s="182"/>
      <c r="P53" s="182"/>
      <c r="Q53" s="182"/>
    </row>
    <row r="54" spans="1:17" s="4" customFormat="1" ht="53.25" customHeight="1">
      <c r="A54" s="268" t="s">
        <v>83</v>
      </c>
      <c r="B54" s="184">
        <v>322</v>
      </c>
      <c r="C54" s="186" t="s">
        <v>85</v>
      </c>
      <c r="D54" s="177"/>
      <c r="E54" s="185">
        <f>+F54-(20%*F54)</f>
        <v>24000</v>
      </c>
      <c r="F54" s="185">
        <v>30000</v>
      </c>
      <c r="G54" s="225" t="s">
        <v>18</v>
      </c>
      <c r="H54" s="225" t="s">
        <v>22</v>
      </c>
      <c r="I54" s="225" t="s">
        <v>329</v>
      </c>
      <c r="J54" s="227" t="s">
        <v>400</v>
      </c>
      <c r="K54" s="5"/>
      <c r="L54" s="182"/>
      <c r="M54" s="182"/>
      <c r="N54" s="182"/>
      <c r="O54" s="182"/>
      <c r="P54" s="182"/>
      <c r="Q54" s="182"/>
    </row>
    <row r="55" spans="1:17" s="4" customFormat="1" ht="50.25" customHeight="1">
      <c r="A55" s="205"/>
      <c r="B55" s="184"/>
      <c r="C55" s="186" t="s">
        <v>86</v>
      </c>
      <c r="D55" s="177"/>
      <c r="E55" s="185">
        <f>+F55-(20%*F55)</f>
        <v>3200</v>
      </c>
      <c r="F55" s="185">
        <v>4000</v>
      </c>
      <c r="G55" s="231"/>
      <c r="H55" s="223"/>
      <c r="I55" s="223"/>
      <c r="J55" s="288"/>
      <c r="L55" s="182"/>
      <c r="M55" s="182"/>
      <c r="N55" s="182"/>
      <c r="O55" s="182"/>
      <c r="P55" s="182"/>
      <c r="Q55" s="182"/>
    </row>
    <row r="56" spans="1:17" s="4" customFormat="1" ht="37.5" customHeight="1">
      <c r="A56" s="183" t="s">
        <v>87</v>
      </c>
      <c r="B56" s="184">
        <v>322</v>
      </c>
      <c r="C56" s="186" t="s">
        <v>88</v>
      </c>
      <c r="D56" s="177"/>
      <c r="E56" s="185">
        <f>+F56-(20%*F56)</f>
        <v>19200</v>
      </c>
      <c r="F56" s="185">
        <v>24000</v>
      </c>
      <c r="G56" s="177" t="s">
        <v>18</v>
      </c>
      <c r="H56" s="177" t="s">
        <v>22</v>
      </c>
      <c r="I56" s="177" t="s">
        <v>329</v>
      </c>
      <c r="J56" s="178" t="s">
        <v>400</v>
      </c>
      <c r="L56" s="182"/>
      <c r="M56" s="182"/>
      <c r="N56" s="182"/>
      <c r="O56" s="182"/>
      <c r="P56" s="182"/>
      <c r="Q56" s="182"/>
    </row>
    <row r="57" spans="1:17" s="4" customFormat="1" ht="45.75" customHeight="1">
      <c r="A57" s="265" t="s">
        <v>89</v>
      </c>
      <c r="B57" s="255"/>
      <c r="C57" s="186" t="s">
        <v>90</v>
      </c>
      <c r="D57" s="210"/>
      <c r="E57" s="185">
        <f>+F57-(11.50442478%*F57)</f>
        <v>7079.6460176000001</v>
      </c>
      <c r="F57" s="185">
        <v>8000</v>
      </c>
      <c r="G57" s="212" t="s">
        <v>18</v>
      </c>
      <c r="H57" s="175" t="s">
        <v>22</v>
      </c>
      <c r="I57" s="212" t="s">
        <v>329</v>
      </c>
      <c r="J57" s="213" t="s">
        <v>400</v>
      </c>
      <c r="K57" s="5"/>
      <c r="L57" s="182"/>
      <c r="M57" s="182"/>
      <c r="N57" s="182"/>
      <c r="O57" s="182"/>
      <c r="P57" s="182"/>
      <c r="Q57" s="182"/>
    </row>
    <row r="58" spans="1:17" s="4" customFormat="1" ht="56.25" customHeight="1">
      <c r="A58" s="265"/>
      <c r="B58" s="255"/>
      <c r="C58" s="186" t="s">
        <v>251</v>
      </c>
      <c r="D58" s="210"/>
      <c r="E58" s="185">
        <f t="shared" ref="E58:E93" si="2">+F58-(20%*F58)</f>
        <v>46920</v>
      </c>
      <c r="F58" s="185">
        <v>58650</v>
      </c>
      <c r="G58" s="212"/>
      <c r="H58" s="175" t="s">
        <v>22</v>
      </c>
      <c r="I58" s="212"/>
      <c r="J58" s="213"/>
      <c r="L58" s="116"/>
      <c r="M58" s="182"/>
      <c r="N58" s="182"/>
      <c r="O58" s="182"/>
      <c r="P58" s="182"/>
      <c r="Q58" s="182"/>
    </row>
    <row r="59" spans="1:17" s="4" customFormat="1" ht="45.75" customHeight="1">
      <c r="A59" s="265"/>
      <c r="B59" s="255"/>
      <c r="C59" s="186" t="s">
        <v>252</v>
      </c>
      <c r="D59" s="210"/>
      <c r="E59" s="185">
        <f t="shared" si="2"/>
        <v>6400</v>
      </c>
      <c r="F59" s="185">
        <v>8000</v>
      </c>
      <c r="G59" s="212" t="s">
        <v>18</v>
      </c>
      <c r="H59" s="175" t="s">
        <v>22</v>
      </c>
      <c r="I59" s="212" t="s">
        <v>329</v>
      </c>
      <c r="J59" s="213" t="s">
        <v>400</v>
      </c>
      <c r="L59" s="182"/>
      <c r="M59" s="182"/>
      <c r="N59" s="182"/>
      <c r="O59" s="182"/>
      <c r="P59" s="182"/>
      <c r="Q59" s="182"/>
    </row>
    <row r="60" spans="1:17" s="4" customFormat="1" ht="52.5" customHeight="1">
      <c r="A60" s="265"/>
      <c r="B60" s="255"/>
      <c r="C60" s="186" t="s">
        <v>253</v>
      </c>
      <c r="D60" s="210"/>
      <c r="E60" s="185">
        <f t="shared" si="2"/>
        <v>49600</v>
      </c>
      <c r="F60" s="185">
        <v>62000</v>
      </c>
      <c r="G60" s="212"/>
      <c r="H60" s="175" t="s">
        <v>22</v>
      </c>
      <c r="I60" s="212" t="s">
        <v>291</v>
      </c>
      <c r="J60" s="213" t="s">
        <v>292</v>
      </c>
      <c r="L60" s="116"/>
      <c r="M60" s="182"/>
      <c r="N60" s="182"/>
      <c r="O60" s="182"/>
      <c r="P60" s="182"/>
      <c r="Q60" s="182"/>
    </row>
    <row r="61" spans="1:17" s="4" customFormat="1" ht="36" customHeight="1">
      <c r="A61" s="183" t="s">
        <v>91</v>
      </c>
      <c r="B61" s="184">
        <v>322</v>
      </c>
      <c r="C61" s="186" t="s">
        <v>92</v>
      </c>
      <c r="D61" s="177"/>
      <c r="E61" s="185">
        <f t="shared" si="2"/>
        <v>1600</v>
      </c>
      <c r="F61" s="185">
        <v>2000</v>
      </c>
      <c r="G61" s="177" t="s">
        <v>18</v>
      </c>
      <c r="H61" s="17"/>
      <c r="I61" s="17"/>
      <c r="J61" s="18"/>
      <c r="L61" s="182"/>
      <c r="M61" s="182"/>
      <c r="N61" s="182"/>
      <c r="O61" s="182"/>
      <c r="P61" s="182"/>
      <c r="Q61" s="182"/>
    </row>
    <row r="62" spans="1:17" s="4" customFormat="1" ht="64.5" customHeight="1">
      <c r="A62" s="183" t="s">
        <v>93</v>
      </c>
      <c r="B62" s="184">
        <v>322</v>
      </c>
      <c r="C62" s="186" t="s">
        <v>95</v>
      </c>
      <c r="D62" s="177"/>
      <c r="E62" s="185">
        <f t="shared" si="2"/>
        <v>155000</v>
      </c>
      <c r="F62" s="185">
        <v>193750</v>
      </c>
      <c r="G62" s="177" t="s">
        <v>18</v>
      </c>
      <c r="H62" s="177" t="s">
        <v>22</v>
      </c>
      <c r="I62" s="177" t="s">
        <v>329</v>
      </c>
      <c r="J62" s="178" t="s">
        <v>400</v>
      </c>
      <c r="L62" s="116"/>
      <c r="M62" s="182"/>
      <c r="N62" s="182"/>
      <c r="O62" s="182"/>
      <c r="P62" s="182"/>
      <c r="Q62" s="182"/>
    </row>
    <row r="63" spans="1:17" s="4" customFormat="1" ht="64.5" customHeight="1">
      <c r="A63" s="183" t="s">
        <v>96</v>
      </c>
      <c r="B63" s="184">
        <v>322</v>
      </c>
      <c r="C63" s="186" t="s">
        <v>97</v>
      </c>
      <c r="D63" s="175"/>
      <c r="E63" s="185">
        <f t="shared" si="2"/>
        <v>156000</v>
      </c>
      <c r="F63" s="185">
        <v>195000</v>
      </c>
      <c r="G63" s="177" t="s">
        <v>98</v>
      </c>
      <c r="H63" s="177" t="s">
        <v>22</v>
      </c>
      <c r="I63" s="177" t="s">
        <v>329</v>
      </c>
      <c r="J63" s="178" t="s">
        <v>400</v>
      </c>
      <c r="L63" s="182"/>
      <c r="M63" s="182"/>
      <c r="N63" s="182"/>
      <c r="O63" s="182"/>
      <c r="P63" s="182"/>
      <c r="Q63" s="182"/>
    </row>
    <row r="64" spans="1:17" s="4" customFormat="1" ht="74.25" customHeight="1">
      <c r="A64" s="183" t="s">
        <v>99</v>
      </c>
      <c r="B64" s="184">
        <v>322</v>
      </c>
      <c r="C64" s="186" t="s">
        <v>101</v>
      </c>
      <c r="D64" s="177" t="s">
        <v>406</v>
      </c>
      <c r="E64" s="185">
        <f t="shared" si="2"/>
        <v>502720</v>
      </c>
      <c r="F64" s="185">
        <f>616000+4000+8400</f>
        <v>628400</v>
      </c>
      <c r="G64" s="175" t="s">
        <v>62</v>
      </c>
      <c r="H64" s="177" t="s">
        <v>22</v>
      </c>
      <c r="I64" s="177" t="s">
        <v>329</v>
      </c>
      <c r="J64" s="178" t="s">
        <v>400</v>
      </c>
      <c r="L64" s="182"/>
      <c r="M64" s="182"/>
      <c r="N64" s="182"/>
      <c r="O64" s="182"/>
      <c r="P64" s="182"/>
      <c r="Q64" s="182"/>
    </row>
    <row r="65" spans="1:17" s="176" customFormat="1" ht="57" customHeight="1">
      <c r="A65" s="183" t="s">
        <v>103</v>
      </c>
      <c r="B65" s="184">
        <v>322</v>
      </c>
      <c r="C65" s="186" t="s">
        <v>104</v>
      </c>
      <c r="D65" s="177"/>
      <c r="E65" s="185">
        <f t="shared" si="2"/>
        <v>28000</v>
      </c>
      <c r="F65" s="185">
        <v>35000</v>
      </c>
      <c r="G65" s="177" t="s">
        <v>18</v>
      </c>
      <c r="H65" s="17"/>
      <c r="I65" s="17"/>
      <c r="J65" s="18"/>
      <c r="L65" s="117"/>
      <c r="M65" s="117"/>
      <c r="N65" s="117"/>
      <c r="O65" s="117"/>
      <c r="P65" s="117"/>
      <c r="Q65" s="117"/>
    </row>
    <row r="66" spans="1:17" s="4" customFormat="1" ht="74.25" customHeight="1">
      <c r="A66" s="183" t="s">
        <v>105</v>
      </c>
      <c r="B66" s="184">
        <v>322</v>
      </c>
      <c r="C66" s="186" t="s">
        <v>107</v>
      </c>
      <c r="D66" s="177"/>
      <c r="E66" s="185">
        <f t="shared" si="2"/>
        <v>12800</v>
      </c>
      <c r="F66" s="185">
        <v>16000</v>
      </c>
      <c r="G66" s="177" t="s">
        <v>18</v>
      </c>
      <c r="H66" s="17"/>
      <c r="I66" s="17"/>
      <c r="J66" s="18"/>
      <c r="L66" s="182"/>
      <c r="M66" s="182"/>
      <c r="N66" s="182"/>
      <c r="O66" s="182"/>
      <c r="P66" s="182"/>
      <c r="Q66" s="182"/>
    </row>
    <row r="67" spans="1:17" s="4" customFormat="1" ht="59.25" customHeight="1">
      <c r="A67" s="183" t="s">
        <v>108</v>
      </c>
      <c r="B67" s="184">
        <v>322</v>
      </c>
      <c r="C67" s="186" t="s">
        <v>110</v>
      </c>
      <c r="D67" s="177"/>
      <c r="E67" s="185">
        <f t="shared" si="2"/>
        <v>13600</v>
      </c>
      <c r="F67" s="185">
        <v>17000</v>
      </c>
      <c r="G67" s="177" t="s">
        <v>18</v>
      </c>
      <c r="H67" s="17"/>
      <c r="I67" s="17"/>
      <c r="J67" s="18"/>
      <c r="L67" s="182"/>
      <c r="M67" s="182"/>
      <c r="N67" s="182"/>
      <c r="O67" s="182"/>
      <c r="P67" s="182"/>
      <c r="Q67" s="182"/>
    </row>
    <row r="68" spans="1:17" s="4" customFormat="1" ht="59.25" customHeight="1">
      <c r="A68" s="183" t="s">
        <v>111</v>
      </c>
      <c r="B68" s="184">
        <v>322</v>
      </c>
      <c r="C68" s="186" t="s">
        <v>307</v>
      </c>
      <c r="D68" s="177"/>
      <c r="E68" s="185">
        <f t="shared" si="2"/>
        <v>800</v>
      </c>
      <c r="F68" s="185">
        <v>1000</v>
      </c>
      <c r="G68" s="177" t="s">
        <v>18</v>
      </c>
      <c r="H68" s="17"/>
      <c r="I68" s="17"/>
      <c r="J68" s="18"/>
      <c r="L68" s="182"/>
      <c r="M68" s="182"/>
      <c r="N68" s="182"/>
      <c r="O68" s="182"/>
      <c r="P68" s="182"/>
      <c r="Q68" s="182"/>
    </row>
    <row r="69" spans="1:17" s="4" customFormat="1" ht="75.75" customHeight="1">
      <c r="A69" s="183" t="s">
        <v>114</v>
      </c>
      <c r="B69" s="184">
        <v>322</v>
      </c>
      <c r="C69" s="186" t="s">
        <v>113</v>
      </c>
      <c r="D69" s="177"/>
      <c r="E69" s="185">
        <f t="shared" si="2"/>
        <v>19200</v>
      </c>
      <c r="F69" s="185">
        <v>24000</v>
      </c>
      <c r="G69" s="177" t="s">
        <v>18</v>
      </c>
      <c r="H69" s="17"/>
      <c r="I69" s="17"/>
      <c r="J69" s="18"/>
      <c r="K69" s="5"/>
      <c r="L69" s="182"/>
      <c r="M69" s="182"/>
      <c r="N69" s="182"/>
      <c r="O69" s="182"/>
      <c r="P69" s="182"/>
      <c r="Q69" s="182"/>
    </row>
    <row r="70" spans="1:17" s="4" customFormat="1" ht="75.75" customHeight="1">
      <c r="A70" s="183" t="s">
        <v>116</v>
      </c>
      <c r="B70" s="184">
        <v>322</v>
      </c>
      <c r="C70" s="186" t="s">
        <v>286</v>
      </c>
      <c r="D70" s="177"/>
      <c r="E70" s="185">
        <f t="shared" si="2"/>
        <v>2400</v>
      </c>
      <c r="F70" s="185">
        <v>3000</v>
      </c>
      <c r="G70" s="177" t="s">
        <v>18</v>
      </c>
      <c r="H70" s="17"/>
      <c r="I70" s="17"/>
      <c r="J70" s="18"/>
      <c r="L70" s="182"/>
      <c r="M70" s="182"/>
      <c r="N70" s="182"/>
      <c r="O70" s="182"/>
      <c r="P70" s="182"/>
      <c r="Q70" s="182"/>
    </row>
    <row r="71" spans="1:17" s="4" customFormat="1" ht="75.75" customHeight="1">
      <c r="A71" s="183" t="s">
        <v>118</v>
      </c>
      <c r="B71" s="184">
        <v>322</v>
      </c>
      <c r="C71" s="186" t="s">
        <v>417</v>
      </c>
      <c r="D71" s="177"/>
      <c r="E71" s="185">
        <f t="shared" si="2"/>
        <v>8000</v>
      </c>
      <c r="F71" s="185">
        <f>8000*25%+8000</f>
        <v>10000</v>
      </c>
      <c r="G71" s="177" t="s">
        <v>18</v>
      </c>
      <c r="H71" s="17"/>
      <c r="I71" s="17"/>
      <c r="J71" s="18"/>
      <c r="K71" s="118"/>
      <c r="L71" s="182"/>
      <c r="M71" s="182"/>
      <c r="N71" s="182"/>
      <c r="O71" s="182"/>
      <c r="P71" s="182"/>
      <c r="Q71" s="182"/>
    </row>
    <row r="72" spans="1:17" s="4" customFormat="1" ht="75.75" customHeight="1">
      <c r="A72" s="183" t="s">
        <v>120</v>
      </c>
      <c r="B72" s="184">
        <v>322</v>
      </c>
      <c r="C72" s="186" t="s">
        <v>287</v>
      </c>
      <c r="D72" s="177"/>
      <c r="E72" s="185">
        <f t="shared" si="2"/>
        <v>8000</v>
      </c>
      <c r="F72" s="185">
        <v>10000</v>
      </c>
      <c r="G72" s="177" t="s">
        <v>18</v>
      </c>
      <c r="H72" s="17"/>
      <c r="I72" s="17"/>
      <c r="J72" s="18"/>
      <c r="L72" s="182"/>
      <c r="M72" s="182"/>
      <c r="N72" s="182"/>
      <c r="O72" s="182"/>
      <c r="P72" s="182"/>
      <c r="Q72" s="182"/>
    </row>
    <row r="73" spans="1:17" s="4" customFormat="1" ht="75.75" customHeight="1">
      <c r="A73" s="183" t="s">
        <v>122</v>
      </c>
      <c r="B73" s="184">
        <v>322</v>
      </c>
      <c r="C73" s="186" t="s">
        <v>119</v>
      </c>
      <c r="D73" s="177"/>
      <c r="E73" s="185">
        <f t="shared" si="2"/>
        <v>8000</v>
      </c>
      <c r="F73" s="185">
        <v>10000</v>
      </c>
      <c r="G73" s="177" t="s">
        <v>18</v>
      </c>
      <c r="H73" s="17"/>
      <c r="I73" s="17"/>
      <c r="J73" s="18"/>
      <c r="L73" s="182"/>
      <c r="M73" s="182"/>
      <c r="N73" s="182"/>
      <c r="O73" s="182"/>
      <c r="P73" s="182"/>
      <c r="Q73" s="182"/>
    </row>
    <row r="74" spans="1:17" s="4" customFormat="1" ht="75.75" customHeight="1">
      <c r="A74" s="183" t="s">
        <v>125</v>
      </c>
      <c r="B74" s="184">
        <v>322</v>
      </c>
      <c r="C74" s="186" t="s">
        <v>121</v>
      </c>
      <c r="D74" s="177"/>
      <c r="E74" s="185">
        <f t="shared" si="2"/>
        <v>59476</v>
      </c>
      <c r="F74" s="185">
        <f>74705-360</f>
        <v>74345</v>
      </c>
      <c r="G74" s="177" t="s">
        <v>18</v>
      </c>
      <c r="H74" s="17"/>
      <c r="I74" s="17"/>
      <c r="J74" s="18"/>
      <c r="K74" s="271"/>
      <c r="L74" s="272"/>
      <c r="M74" s="182"/>
      <c r="N74" s="182"/>
      <c r="O74" s="182"/>
      <c r="P74" s="182"/>
      <c r="Q74" s="182"/>
    </row>
    <row r="75" spans="1:17" s="4" customFormat="1" ht="72" customHeight="1">
      <c r="A75" s="183" t="s">
        <v>127</v>
      </c>
      <c r="B75" s="184">
        <v>322</v>
      </c>
      <c r="C75" s="186" t="s">
        <v>124</v>
      </c>
      <c r="D75" s="177"/>
      <c r="E75" s="185">
        <f t="shared" si="2"/>
        <v>12000</v>
      </c>
      <c r="F75" s="185">
        <v>15000</v>
      </c>
      <c r="G75" s="177" t="s">
        <v>18</v>
      </c>
      <c r="H75" s="17"/>
      <c r="I75" s="17"/>
      <c r="J75" s="18"/>
      <c r="L75" s="182"/>
      <c r="M75" s="182"/>
      <c r="N75" s="182"/>
      <c r="O75" s="182"/>
      <c r="P75" s="182"/>
      <c r="Q75" s="182"/>
    </row>
    <row r="76" spans="1:17" s="4" customFormat="1" ht="72" customHeight="1">
      <c r="A76" s="183" t="s">
        <v>129</v>
      </c>
      <c r="B76" s="184">
        <v>322</v>
      </c>
      <c r="C76" s="186" t="s">
        <v>126</v>
      </c>
      <c r="D76" s="177"/>
      <c r="E76" s="185">
        <f t="shared" si="2"/>
        <v>4000</v>
      </c>
      <c r="F76" s="185">
        <v>5000</v>
      </c>
      <c r="G76" s="177" t="s">
        <v>18</v>
      </c>
      <c r="H76" s="17"/>
      <c r="I76" s="17"/>
      <c r="J76" s="18"/>
      <c r="L76" s="182"/>
      <c r="M76" s="182"/>
      <c r="N76" s="182"/>
      <c r="O76" s="182"/>
      <c r="P76" s="182"/>
      <c r="Q76" s="182"/>
    </row>
    <row r="77" spans="1:17" s="4" customFormat="1" ht="42" customHeight="1">
      <c r="A77" s="183" t="s">
        <v>131</v>
      </c>
      <c r="B77" s="184">
        <v>323</v>
      </c>
      <c r="C77" s="186" t="s">
        <v>128</v>
      </c>
      <c r="D77" s="177"/>
      <c r="E77" s="185">
        <f t="shared" si="2"/>
        <v>40000</v>
      </c>
      <c r="F77" s="185">
        <v>50000</v>
      </c>
      <c r="G77" s="177" t="s">
        <v>18</v>
      </c>
      <c r="H77" s="17"/>
      <c r="I77" s="17"/>
      <c r="J77" s="18"/>
      <c r="L77" s="182"/>
      <c r="M77" s="182"/>
      <c r="N77" s="182"/>
      <c r="O77" s="182"/>
      <c r="P77" s="182"/>
      <c r="Q77" s="182"/>
    </row>
    <row r="78" spans="1:17" s="4" customFormat="1" ht="54.75" customHeight="1">
      <c r="A78" s="183" t="s">
        <v>133</v>
      </c>
      <c r="B78" s="184">
        <v>323</v>
      </c>
      <c r="C78" s="186" t="s">
        <v>130</v>
      </c>
      <c r="D78" s="177"/>
      <c r="E78" s="185">
        <f t="shared" si="2"/>
        <v>2720</v>
      </c>
      <c r="F78" s="185">
        <v>3400</v>
      </c>
      <c r="G78" s="177" t="s">
        <v>18</v>
      </c>
      <c r="H78" s="17"/>
      <c r="I78" s="17"/>
      <c r="J78" s="18"/>
      <c r="L78" s="182"/>
      <c r="M78" s="182"/>
      <c r="N78" s="182"/>
      <c r="O78" s="182"/>
      <c r="P78" s="182"/>
      <c r="Q78" s="182"/>
    </row>
    <row r="79" spans="1:17" s="4" customFormat="1" ht="55.5" customHeight="1">
      <c r="A79" s="183" t="s">
        <v>135</v>
      </c>
      <c r="B79" s="184">
        <v>323</v>
      </c>
      <c r="C79" s="186" t="s">
        <v>132</v>
      </c>
      <c r="D79" s="177"/>
      <c r="E79" s="185">
        <f t="shared" si="2"/>
        <v>4000</v>
      </c>
      <c r="F79" s="185">
        <v>5000</v>
      </c>
      <c r="G79" s="177" t="s">
        <v>18</v>
      </c>
      <c r="H79" s="17"/>
      <c r="I79" s="17"/>
      <c r="J79" s="18"/>
      <c r="L79" s="182"/>
      <c r="M79" s="182"/>
      <c r="N79" s="182"/>
      <c r="O79" s="182"/>
      <c r="P79" s="182"/>
      <c r="Q79" s="182"/>
    </row>
    <row r="80" spans="1:17" s="4" customFormat="1" ht="57.75" customHeight="1">
      <c r="A80" s="183" t="s">
        <v>138</v>
      </c>
      <c r="B80" s="184">
        <v>323</v>
      </c>
      <c r="C80" s="186" t="s">
        <v>134</v>
      </c>
      <c r="D80" s="177"/>
      <c r="E80" s="185">
        <f t="shared" si="2"/>
        <v>2240</v>
      </c>
      <c r="F80" s="185">
        <v>2800</v>
      </c>
      <c r="G80" s="177" t="s">
        <v>18</v>
      </c>
      <c r="H80" s="17"/>
      <c r="I80" s="17"/>
      <c r="J80" s="18"/>
      <c r="L80" s="182"/>
      <c r="M80" s="182"/>
      <c r="N80" s="182"/>
      <c r="O80" s="182"/>
      <c r="P80" s="182"/>
      <c r="Q80" s="182"/>
    </row>
    <row r="81" spans="1:17" s="4" customFormat="1" ht="103.5" customHeight="1">
      <c r="A81" s="183" t="s">
        <v>140</v>
      </c>
      <c r="B81" s="184">
        <v>323</v>
      </c>
      <c r="C81" s="186" t="s">
        <v>313</v>
      </c>
      <c r="D81" s="177"/>
      <c r="E81" s="185">
        <f t="shared" si="2"/>
        <v>16000</v>
      </c>
      <c r="F81" s="185">
        <v>20000</v>
      </c>
      <c r="G81" s="177" t="s">
        <v>18</v>
      </c>
      <c r="H81" s="17"/>
      <c r="I81" s="17"/>
      <c r="J81" s="18"/>
      <c r="L81" s="182"/>
      <c r="M81" s="182"/>
      <c r="N81" s="182"/>
      <c r="O81" s="182"/>
      <c r="P81" s="182"/>
      <c r="Q81" s="182"/>
    </row>
    <row r="82" spans="1:17" s="4" customFormat="1" ht="103.5" customHeight="1">
      <c r="A82" s="183" t="s">
        <v>142</v>
      </c>
      <c r="B82" s="184">
        <v>323</v>
      </c>
      <c r="C82" s="186" t="s">
        <v>314</v>
      </c>
      <c r="D82" s="177"/>
      <c r="E82" s="185">
        <f t="shared" si="2"/>
        <v>4000</v>
      </c>
      <c r="F82" s="185">
        <v>5000</v>
      </c>
      <c r="G82" s="177" t="s">
        <v>18</v>
      </c>
      <c r="H82" s="17"/>
      <c r="I82" s="17"/>
      <c r="J82" s="18"/>
      <c r="L82" s="182"/>
      <c r="M82" s="182"/>
      <c r="N82" s="182"/>
      <c r="O82" s="182"/>
      <c r="P82" s="182"/>
      <c r="Q82" s="182"/>
    </row>
    <row r="83" spans="1:17" s="4" customFormat="1" ht="103.5" customHeight="1">
      <c r="A83" s="183" t="s">
        <v>145</v>
      </c>
      <c r="B83" s="184">
        <v>323</v>
      </c>
      <c r="C83" s="186" t="s">
        <v>316</v>
      </c>
      <c r="D83" s="177"/>
      <c r="E83" s="185">
        <f t="shared" si="2"/>
        <v>1600</v>
      </c>
      <c r="F83" s="185">
        <v>2000</v>
      </c>
      <c r="G83" s="177" t="s">
        <v>18</v>
      </c>
      <c r="H83" s="17"/>
      <c r="I83" s="17"/>
      <c r="J83" s="18"/>
      <c r="L83" s="182"/>
      <c r="M83" s="182"/>
      <c r="N83" s="182"/>
      <c r="O83" s="182"/>
      <c r="P83" s="182"/>
      <c r="Q83" s="182"/>
    </row>
    <row r="84" spans="1:17" s="4" customFormat="1" ht="103.5" customHeight="1">
      <c r="A84" s="183" t="s">
        <v>147</v>
      </c>
      <c r="B84" s="184">
        <v>323</v>
      </c>
      <c r="C84" s="186" t="s">
        <v>315</v>
      </c>
      <c r="D84" s="177"/>
      <c r="E84" s="185">
        <f t="shared" si="2"/>
        <v>18400</v>
      </c>
      <c r="F84" s="185">
        <f>20000+250*12</f>
        <v>23000</v>
      </c>
      <c r="G84" s="177" t="s">
        <v>18</v>
      </c>
      <c r="H84" s="17"/>
      <c r="I84" s="17"/>
      <c r="J84" s="18"/>
      <c r="L84" s="182"/>
      <c r="M84" s="182"/>
      <c r="N84" s="182"/>
      <c r="O84" s="182"/>
      <c r="P84" s="182"/>
      <c r="Q84" s="182"/>
    </row>
    <row r="85" spans="1:17" s="4" customFormat="1" ht="103.5" customHeight="1">
      <c r="A85" s="183" t="s">
        <v>150</v>
      </c>
      <c r="B85" s="184">
        <v>323</v>
      </c>
      <c r="C85" s="186" t="s">
        <v>139</v>
      </c>
      <c r="D85" s="177"/>
      <c r="E85" s="185">
        <f t="shared" si="2"/>
        <v>16000</v>
      </c>
      <c r="F85" s="185">
        <v>20000</v>
      </c>
      <c r="G85" s="177" t="s">
        <v>18</v>
      </c>
      <c r="H85" s="17"/>
      <c r="I85" s="17"/>
      <c r="J85" s="18"/>
      <c r="L85" s="182"/>
      <c r="M85" s="182"/>
      <c r="N85" s="182"/>
      <c r="O85" s="182"/>
      <c r="P85" s="182"/>
      <c r="Q85" s="182"/>
    </row>
    <row r="86" spans="1:17" s="4" customFormat="1" ht="103.5" customHeight="1">
      <c r="A86" s="183" t="s">
        <v>152</v>
      </c>
      <c r="B86" s="184">
        <v>323</v>
      </c>
      <c r="C86" s="186" t="s">
        <v>317</v>
      </c>
      <c r="D86" s="177"/>
      <c r="E86" s="185">
        <f t="shared" si="2"/>
        <v>25936.799999999999</v>
      </c>
      <c r="F86" s="185">
        <f>10000+20000+2421</f>
        <v>32421</v>
      </c>
      <c r="G86" s="177" t="s">
        <v>18</v>
      </c>
      <c r="H86" s="17"/>
      <c r="I86" s="17"/>
      <c r="J86" s="18"/>
      <c r="L86" s="182"/>
      <c r="M86" s="182"/>
      <c r="N86" s="182"/>
      <c r="O86" s="182"/>
      <c r="P86" s="182"/>
      <c r="Q86" s="182"/>
    </row>
    <row r="87" spans="1:17" s="4" customFormat="1" ht="87" customHeight="1">
      <c r="A87" s="183" t="s">
        <v>154</v>
      </c>
      <c r="B87" s="184">
        <v>323</v>
      </c>
      <c r="C87" s="186" t="s">
        <v>144</v>
      </c>
      <c r="D87" s="177"/>
      <c r="E87" s="185">
        <f t="shared" si="2"/>
        <v>16000</v>
      </c>
      <c r="F87" s="185">
        <v>20000</v>
      </c>
      <c r="G87" s="177" t="s">
        <v>18</v>
      </c>
      <c r="H87" s="175" t="s">
        <v>22</v>
      </c>
      <c r="I87" s="17"/>
      <c r="J87" s="18"/>
      <c r="L87" s="182"/>
      <c r="M87" s="182"/>
      <c r="N87" s="182"/>
      <c r="O87" s="182"/>
      <c r="P87" s="182"/>
      <c r="Q87" s="182"/>
    </row>
    <row r="88" spans="1:17" s="4" customFormat="1" ht="87" customHeight="1">
      <c r="A88" s="183" t="s">
        <v>156</v>
      </c>
      <c r="B88" s="184">
        <v>323</v>
      </c>
      <c r="C88" s="186" t="s">
        <v>146</v>
      </c>
      <c r="D88" s="177"/>
      <c r="E88" s="185">
        <f t="shared" si="2"/>
        <v>1200</v>
      </c>
      <c r="F88" s="185">
        <f>125*12</f>
        <v>1500</v>
      </c>
      <c r="G88" s="177" t="s">
        <v>18</v>
      </c>
      <c r="H88" s="175" t="s">
        <v>22</v>
      </c>
      <c r="I88" s="17"/>
      <c r="J88" s="18"/>
      <c r="L88" s="182"/>
      <c r="M88" s="182"/>
      <c r="N88" s="182"/>
      <c r="O88" s="182"/>
      <c r="P88" s="182"/>
      <c r="Q88" s="182"/>
    </row>
    <row r="89" spans="1:17" s="4" customFormat="1" ht="87" customHeight="1">
      <c r="A89" s="183" t="s">
        <v>158</v>
      </c>
      <c r="B89" s="184">
        <v>323</v>
      </c>
      <c r="C89" s="186" t="s">
        <v>416</v>
      </c>
      <c r="D89" s="177"/>
      <c r="E89" s="185">
        <f t="shared" si="2"/>
        <v>4000</v>
      </c>
      <c r="F89" s="185">
        <f>250*12+2000</f>
        <v>5000</v>
      </c>
      <c r="G89" s="177" t="s">
        <v>18</v>
      </c>
      <c r="H89" s="175" t="s">
        <v>22</v>
      </c>
      <c r="I89" s="17"/>
      <c r="J89" s="18"/>
      <c r="L89" s="182"/>
      <c r="M89" s="182"/>
      <c r="N89" s="182"/>
      <c r="O89" s="182"/>
      <c r="P89" s="182"/>
      <c r="Q89" s="182"/>
    </row>
    <row r="90" spans="1:17" s="4" customFormat="1" ht="82.5" customHeight="1">
      <c r="A90" s="183" t="s">
        <v>160</v>
      </c>
      <c r="B90" s="184">
        <v>323</v>
      </c>
      <c r="C90" s="186" t="s">
        <v>149</v>
      </c>
      <c r="D90" s="177"/>
      <c r="E90" s="185">
        <f t="shared" si="2"/>
        <v>24000</v>
      </c>
      <c r="F90" s="185">
        <v>30000</v>
      </c>
      <c r="G90" s="177" t="s">
        <v>18</v>
      </c>
      <c r="H90" s="17"/>
      <c r="I90" s="17"/>
      <c r="J90" s="18"/>
      <c r="L90" s="182"/>
      <c r="M90" s="182"/>
      <c r="N90" s="182"/>
      <c r="O90" s="182"/>
      <c r="P90" s="182"/>
      <c r="Q90" s="182"/>
    </row>
    <row r="91" spans="1:17" s="4" customFormat="1" ht="58.5" customHeight="1">
      <c r="A91" s="183" t="s">
        <v>163</v>
      </c>
      <c r="B91" s="184">
        <v>323</v>
      </c>
      <c r="C91" s="186" t="s">
        <v>151</v>
      </c>
      <c r="D91" s="177"/>
      <c r="E91" s="185">
        <f t="shared" si="2"/>
        <v>12000</v>
      </c>
      <c r="F91" s="185">
        <v>15000</v>
      </c>
      <c r="G91" s="177" t="s">
        <v>18</v>
      </c>
      <c r="H91" s="17"/>
      <c r="I91" s="17"/>
      <c r="J91" s="18"/>
      <c r="L91" s="182"/>
      <c r="M91" s="182"/>
      <c r="N91" s="182"/>
      <c r="O91" s="182"/>
      <c r="P91" s="182"/>
      <c r="Q91" s="182"/>
    </row>
    <row r="92" spans="1:17" s="4" customFormat="1" ht="58.5" customHeight="1">
      <c r="A92" s="183" t="s">
        <v>165</v>
      </c>
      <c r="B92" s="184">
        <v>323</v>
      </c>
      <c r="C92" s="186" t="s">
        <v>275</v>
      </c>
      <c r="D92" s="177"/>
      <c r="E92" s="185">
        <f t="shared" si="2"/>
        <v>17600</v>
      </c>
      <c r="F92" s="185">
        <v>22000</v>
      </c>
      <c r="G92" s="177" t="s">
        <v>18</v>
      </c>
      <c r="H92" s="17"/>
      <c r="I92" s="17"/>
      <c r="J92" s="18"/>
      <c r="L92" s="182"/>
      <c r="M92" s="182"/>
      <c r="N92" s="182"/>
      <c r="O92" s="182"/>
      <c r="P92" s="182"/>
      <c r="Q92" s="182"/>
    </row>
    <row r="93" spans="1:17" s="4" customFormat="1" ht="35.25" customHeight="1">
      <c r="A93" s="183" t="s">
        <v>168</v>
      </c>
      <c r="B93" s="184">
        <v>323</v>
      </c>
      <c r="C93" s="186" t="s">
        <v>263</v>
      </c>
      <c r="D93" s="177"/>
      <c r="E93" s="185">
        <f t="shared" si="2"/>
        <v>4800</v>
      </c>
      <c r="F93" s="185">
        <v>6000</v>
      </c>
      <c r="G93" s="177" t="s">
        <v>18</v>
      </c>
      <c r="H93" s="17"/>
      <c r="I93" s="17"/>
      <c r="J93" s="18"/>
      <c r="L93" s="182"/>
      <c r="M93" s="182"/>
      <c r="N93" s="182"/>
      <c r="O93" s="182"/>
      <c r="P93" s="182"/>
      <c r="Q93" s="182"/>
    </row>
    <row r="94" spans="1:17" s="4" customFormat="1" ht="49.5" customHeight="1">
      <c r="A94" s="183" t="s">
        <v>170</v>
      </c>
      <c r="B94" s="184">
        <v>323</v>
      </c>
      <c r="C94" s="186" t="s">
        <v>155</v>
      </c>
      <c r="D94" s="177"/>
      <c r="E94" s="185">
        <f>+F94-(11.50442478%*F94)</f>
        <v>8849.5575219999992</v>
      </c>
      <c r="F94" s="185">
        <v>10000</v>
      </c>
      <c r="G94" s="177" t="s">
        <v>18</v>
      </c>
      <c r="H94" s="17"/>
      <c r="I94" s="17"/>
      <c r="J94" s="18"/>
      <c r="L94" s="182"/>
      <c r="M94" s="182"/>
      <c r="N94" s="182"/>
      <c r="O94" s="182"/>
      <c r="P94" s="182"/>
      <c r="Q94" s="182"/>
    </row>
    <row r="95" spans="1:17" s="4" customFormat="1" ht="35.25" customHeight="1">
      <c r="A95" s="183" t="s">
        <v>172</v>
      </c>
      <c r="B95" s="184">
        <v>323</v>
      </c>
      <c r="C95" s="186" t="s">
        <v>157</v>
      </c>
      <c r="D95" s="177"/>
      <c r="E95" s="185">
        <f>+F95-(20%*F95)</f>
        <v>4000</v>
      </c>
      <c r="F95" s="185">
        <v>5000</v>
      </c>
      <c r="G95" s="177" t="s">
        <v>18</v>
      </c>
      <c r="H95" s="17"/>
      <c r="I95" s="17"/>
      <c r="J95" s="18"/>
      <c r="L95" s="182"/>
      <c r="M95" s="182"/>
      <c r="N95" s="182"/>
      <c r="O95" s="182"/>
      <c r="P95" s="182"/>
      <c r="Q95" s="182"/>
    </row>
    <row r="96" spans="1:17" s="4" customFormat="1" ht="40.5" customHeight="1">
      <c r="A96" s="183" t="s">
        <v>175</v>
      </c>
      <c r="B96" s="184">
        <v>323</v>
      </c>
      <c r="C96" s="186" t="s">
        <v>159</v>
      </c>
      <c r="D96" s="177"/>
      <c r="E96" s="185">
        <f>+F96-(11.50442478%*F96)</f>
        <v>128185.84070617</v>
      </c>
      <c r="F96" s="185">
        <f>140000+4850</f>
        <v>144850</v>
      </c>
      <c r="G96" s="177" t="s">
        <v>98</v>
      </c>
      <c r="H96" s="177"/>
      <c r="I96" s="177"/>
      <c r="J96" s="178"/>
      <c r="L96" s="182"/>
      <c r="M96" s="182"/>
      <c r="N96" s="182"/>
      <c r="O96" s="182"/>
      <c r="P96" s="182"/>
      <c r="Q96" s="182"/>
    </row>
    <row r="97" spans="1:17" s="4" customFormat="1" ht="41.25" customHeight="1">
      <c r="A97" s="183" t="s">
        <v>177</v>
      </c>
      <c r="B97" s="184">
        <v>323</v>
      </c>
      <c r="C97" s="186" t="s">
        <v>164</v>
      </c>
      <c r="D97" s="177"/>
      <c r="E97" s="185">
        <f t="shared" ref="E97:E116" si="3">+F97-(20%*F97)</f>
        <v>18520</v>
      </c>
      <c r="F97" s="185">
        <v>23150</v>
      </c>
      <c r="G97" s="177" t="s">
        <v>98</v>
      </c>
      <c r="H97" s="17"/>
      <c r="I97" s="17"/>
      <c r="J97" s="18"/>
      <c r="L97" s="182"/>
      <c r="M97" s="182"/>
      <c r="N97" s="182"/>
      <c r="O97" s="182"/>
      <c r="P97" s="182"/>
      <c r="Q97" s="182"/>
    </row>
    <row r="98" spans="1:17" s="4" customFormat="1" ht="41.25" customHeight="1">
      <c r="A98" s="183" t="s">
        <v>179</v>
      </c>
      <c r="B98" s="184">
        <v>323</v>
      </c>
      <c r="C98" s="186" t="s">
        <v>167</v>
      </c>
      <c r="D98" s="177"/>
      <c r="E98" s="185">
        <f t="shared" si="3"/>
        <v>7000</v>
      </c>
      <c r="F98" s="185">
        <v>8750</v>
      </c>
      <c r="G98" s="177" t="s">
        <v>18</v>
      </c>
      <c r="H98" s="17"/>
      <c r="I98" s="17"/>
      <c r="J98" s="18"/>
      <c r="L98" s="182"/>
      <c r="M98" s="182"/>
      <c r="N98" s="182"/>
      <c r="O98" s="182"/>
      <c r="P98" s="182"/>
      <c r="Q98" s="182"/>
    </row>
    <row r="99" spans="1:17" s="4" customFormat="1" ht="37.5" customHeight="1">
      <c r="A99" s="183" t="s">
        <v>182</v>
      </c>
      <c r="B99" s="184">
        <v>323</v>
      </c>
      <c r="C99" s="186" t="s">
        <v>169</v>
      </c>
      <c r="D99" s="177"/>
      <c r="E99" s="185">
        <f t="shared" si="3"/>
        <v>2000</v>
      </c>
      <c r="F99" s="185">
        <f>3700-1200</f>
        <v>2500</v>
      </c>
      <c r="G99" s="177" t="s">
        <v>18</v>
      </c>
      <c r="H99" s="17"/>
      <c r="I99" s="17"/>
      <c r="J99" s="18"/>
      <c r="L99" s="182"/>
      <c r="M99" s="182"/>
      <c r="N99" s="182"/>
      <c r="O99" s="182"/>
      <c r="P99" s="182"/>
      <c r="Q99" s="182"/>
    </row>
    <row r="100" spans="1:17" s="4" customFormat="1" ht="51" customHeight="1">
      <c r="A100" s="183" t="s">
        <v>184</v>
      </c>
      <c r="B100" s="184">
        <v>323</v>
      </c>
      <c r="C100" s="186" t="s">
        <v>162</v>
      </c>
      <c r="D100" s="177"/>
      <c r="E100" s="185">
        <f t="shared" si="3"/>
        <v>6400</v>
      </c>
      <c r="F100" s="185">
        <v>8000</v>
      </c>
      <c r="G100" s="177" t="s">
        <v>98</v>
      </c>
      <c r="H100" s="177"/>
      <c r="I100" s="177"/>
      <c r="J100" s="178"/>
      <c r="L100" s="182"/>
      <c r="M100" s="182"/>
      <c r="N100" s="182"/>
      <c r="O100" s="182"/>
      <c r="P100" s="182"/>
      <c r="Q100" s="182"/>
    </row>
    <row r="101" spans="1:17" s="4" customFormat="1" ht="37.5" customHeight="1">
      <c r="A101" s="183" t="s">
        <v>186</v>
      </c>
      <c r="B101" s="184">
        <v>323</v>
      </c>
      <c r="C101" s="186" t="s">
        <v>310</v>
      </c>
      <c r="D101" s="177"/>
      <c r="E101" s="185">
        <f t="shared" si="3"/>
        <v>1600</v>
      </c>
      <c r="F101" s="185">
        <v>2000</v>
      </c>
      <c r="G101" s="177" t="s">
        <v>18</v>
      </c>
      <c r="H101" s="17"/>
      <c r="I101" s="17"/>
      <c r="J101" s="18"/>
      <c r="L101" s="182"/>
      <c r="M101" s="182"/>
      <c r="N101" s="182"/>
      <c r="O101" s="182"/>
      <c r="P101" s="182"/>
      <c r="Q101" s="182"/>
    </row>
    <row r="102" spans="1:17" s="4" customFormat="1" ht="58.5" customHeight="1">
      <c r="A102" s="183" t="s">
        <v>188</v>
      </c>
      <c r="B102" s="184">
        <v>323</v>
      </c>
      <c r="C102" s="186" t="s">
        <v>171</v>
      </c>
      <c r="D102" s="177"/>
      <c r="E102" s="185">
        <f t="shared" si="3"/>
        <v>13600</v>
      </c>
      <c r="F102" s="185">
        <v>17000</v>
      </c>
      <c r="G102" s="177" t="s">
        <v>18</v>
      </c>
      <c r="H102" s="17"/>
      <c r="I102" s="17"/>
      <c r="J102" s="18"/>
      <c r="L102" s="182"/>
      <c r="M102" s="182"/>
      <c r="N102" s="182"/>
      <c r="O102" s="182"/>
      <c r="P102" s="182"/>
      <c r="Q102" s="182"/>
    </row>
    <row r="103" spans="1:17" s="4" customFormat="1" ht="58.5" customHeight="1">
      <c r="A103" s="183" t="s">
        <v>190</v>
      </c>
      <c r="B103" s="184">
        <v>323</v>
      </c>
      <c r="C103" s="186" t="s">
        <v>311</v>
      </c>
      <c r="D103" s="177"/>
      <c r="E103" s="185">
        <f t="shared" si="3"/>
        <v>1600</v>
      </c>
      <c r="F103" s="185">
        <v>2000</v>
      </c>
      <c r="G103" s="177" t="s">
        <v>18</v>
      </c>
      <c r="H103" s="17"/>
      <c r="I103" s="17"/>
      <c r="J103" s="18"/>
      <c r="L103" s="182"/>
      <c r="M103" s="182"/>
      <c r="N103" s="182"/>
      <c r="O103" s="182"/>
      <c r="P103" s="182"/>
      <c r="Q103" s="182"/>
    </row>
    <row r="104" spans="1:17" s="4" customFormat="1" ht="58.5" customHeight="1">
      <c r="A104" s="183" t="s">
        <v>192</v>
      </c>
      <c r="B104" s="184">
        <v>323</v>
      </c>
      <c r="C104" s="186" t="s">
        <v>312</v>
      </c>
      <c r="D104" s="177"/>
      <c r="E104" s="185">
        <f t="shared" si="3"/>
        <v>2400</v>
      </c>
      <c r="F104" s="185">
        <v>3000</v>
      </c>
      <c r="G104" s="177" t="s">
        <v>18</v>
      </c>
      <c r="H104" s="17"/>
      <c r="I104" s="17"/>
      <c r="J104" s="18"/>
      <c r="L104" s="182"/>
      <c r="M104" s="182"/>
      <c r="N104" s="182"/>
      <c r="O104" s="182"/>
      <c r="P104" s="182"/>
      <c r="Q104" s="182"/>
    </row>
    <row r="105" spans="1:17" s="4" customFormat="1" ht="35.25" customHeight="1">
      <c r="A105" s="183" t="s">
        <v>194</v>
      </c>
      <c r="B105" s="184">
        <v>323</v>
      </c>
      <c r="C105" s="186" t="s">
        <v>176</v>
      </c>
      <c r="D105" s="177"/>
      <c r="E105" s="185">
        <f t="shared" si="3"/>
        <v>8240</v>
      </c>
      <c r="F105" s="185">
        <f>1623*6+552+10</f>
        <v>10300</v>
      </c>
      <c r="G105" s="177" t="s">
        <v>18</v>
      </c>
      <c r="H105" s="17"/>
      <c r="I105" s="17"/>
      <c r="J105" s="18"/>
      <c r="L105" s="182"/>
      <c r="M105" s="182"/>
      <c r="N105" s="182"/>
      <c r="O105" s="182"/>
      <c r="P105" s="182"/>
      <c r="Q105" s="182"/>
    </row>
    <row r="106" spans="1:17" s="4" customFormat="1" ht="66.75" customHeight="1">
      <c r="A106" s="183" t="s">
        <v>196</v>
      </c>
      <c r="B106" s="184">
        <v>323</v>
      </c>
      <c r="C106" s="186" t="s">
        <v>178</v>
      </c>
      <c r="D106" s="177"/>
      <c r="E106" s="185">
        <f t="shared" si="3"/>
        <v>1600</v>
      </c>
      <c r="F106" s="185">
        <v>2000</v>
      </c>
      <c r="G106" s="177" t="s">
        <v>18</v>
      </c>
      <c r="H106" s="17"/>
      <c r="I106" s="17"/>
      <c r="J106" s="18"/>
      <c r="L106" s="182"/>
      <c r="M106" s="182"/>
      <c r="N106" s="182"/>
      <c r="O106" s="182"/>
      <c r="P106" s="182"/>
      <c r="Q106" s="182"/>
    </row>
    <row r="107" spans="1:17" s="4" customFormat="1" ht="77.25" customHeight="1">
      <c r="A107" s="183" t="s">
        <v>201</v>
      </c>
      <c r="B107" s="184">
        <v>323</v>
      </c>
      <c r="C107" s="186" t="s">
        <v>407</v>
      </c>
      <c r="D107" s="177"/>
      <c r="E107" s="185">
        <f t="shared" ref="E107" si="4">+F107-(20%*F107)</f>
        <v>17600</v>
      </c>
      <c r="F107" s="185">
        <f>1875*12-500</f>
        <v>22000</v>
      </c>
      <c r="G107" s="177" t="s">
        <v>18</v>
      </c>
      <c r="H107" s="175" t="s">
        <v>22</v>
      </c>
      <c r="I107" s="17"/>
      <c r="J107" s="18"/>
      <c r="L107" s="182"/>
      <c r="M107" s="182"/>
      <c r="N107" s="182"/>
      <c r="O107" s="182"/>
      <c r="P107" s="182"/>
      <c r="Q107" s="182"/>
    </row>
    <row r="108" spans="1:17" s="4" customFormat="1" ht="77.25" customHeight="1">
      <c r="A108" s="183" t="s">
        <v>203</v>
      </c>
      <c r="B108" s="184">
        <v>323</v>
      </c>
      <c r="C108" s="186" t="s">
        <v>181</v>
      </c>
      <c r="D108" s="177"/>
      <c r="E108" s="185">
        <f t="shared" si="3"/>
        <v>12000</v>
      </c>
      <c r="F108" s="185">
        <v>15000</v>
      </c>
      <c r="G108" s="177" t="s">
        <v>18</v>
      </c>
      <c r="H108" s="17"/>
      <c r="I108" s="17"/>
      <c r="J108" s="18"/>
      <c r="L108" s="182"/>
      <c r="M108" s="182"/>
      <c r="N108" s="182"/>
      <c r="O108" s="182"/>
      <c r="P108" s="182"/>
      <c r="Q108" s="182"/>
    </row>
    <row r="109" spans="1:17" s="4" customFormat="1" ht="43.5" customHeight="1">
      <c r="A109" s="183" t="s">
        <v>205</v>
      </c>
      <c r="B109" s="184">
        <v>323</v>
      </c>
      <c r="C109" s="186" t="s">
        <v>183</v>
      </c>
      <c r="D109" s="177"/>
      <c r="E109" s="185">
        <f t="shared" si="3"/>
        <v>2000</v>
      </c>
      <c r="F109" s="185">
        <v>2500</v>
      </c>
      <c r="G109" s="177" t="s">
        <v>18</v>
      </c>
      <c r="H109" s="175"/>
      <c r="I109" s="175"/>
      <c r="J109" s="179"/>
      <c r="L109" s="182"/>
      <c r="M109" s="182"/>
      <c r="N109" s="182"/>
      <c r="O109" s="182"/>
      <c r="P109" s="182"/>
      <c r="Q109" s="182"/>
    </row>
    <row r="110" spans="1:17" s="4" customFormat="1" ht="61.5" customHeight="1">
      <c r="A110" s="183" t="s">
        <v>208</v>
      </c>
      <c r="B110" s="184">
        <v>323</v>
      </c>
      <c r="C110" s="186" t="s">
        <v>185</v>
      </c>
      <c r="D110" s="177"/>
      <c r="E110" s="185">
        <f t="shared" si="3"/>
        <v>24000</v>
      </c>
      <c r="F110" s="185">
        <v>30000</v>
      </c>
      <c r="G110" s="177" t="s">
        <v>18</v>
      </c>
      <c r="H110" s="17"/>
      <c r="I110" s="17"/>
      <c r="J110" s="18"/>
      <c r="L110" s="182"/>
      <c r="M110" s="182"/>
      <c r="N110" s="182"/>
      <c r="O110" s="182"/>
      <c r="P110" s="182"/>
      <c r="Q110" s="182"/>
    </row>
    <row r="111" spans="1:17" s="4" customFormat="1" ht="56.25" customHeight="1">
      <c r="A111" s="183" t="s">
        <v>210</v>
      </c>
      <c r="B111" s="184">
        <v>323</v>
      </c>
      <c r="C111" s="186" t="s">
        <v>187</v>
      </c>
      <c r="D111" s="177"/>
      <c r="E111" s="185">
        <f t="shared" si="3"/>
        <v>2400</v>
      </c>
      <c r="F111" s="185">
        <v>3000</v>
      </c>
      <c r="G111" s="177" t="s">
        <v>18</v>
      </c>
      <c r="H111" s="17"/>
      <c r="I111" s="17"/>
      <c r="J111" s="18"/>
      <c r="L111" s="182"/>
      <c r="M111" s="182"/>
      <c r="N111" s="182"/>
      <c r="O111" s="182"/>
      <c r="P111" s="182"/>
      <c r="Q111" s="182"/>
    </row>
    <row r="112" spans="1:17" s="4" customFormat="1" ht="46.5" customHeight="1">
      <c r="A112" s="183" t="s">
        <v>213</v>
      </c>
      <c r="B112" s="184">
        <v>323</v>
      </c>
      <c r="C112" s="186" t="s">
        <v>276</v>
      </c>
      <c r="D112" s="177"/>
      <c r="E112" s="185">
        <f t="shared" si="3"/>
        <v>1600</v>
      </c>
      <c r="F112" s="185">
        <v>2000</v>
      </c>
      <c r="G112" s="177" t="s">
        <v>18</v>
      </c>
      <c r="H112" s="17"/>
      <c r="I112" s="17"/>
      <c r="J112" s="18"/>
      <c r="L112" s="182"/>
      <c r="M112" s="182"/>
      <c r="N112" s="182"/>
      <c r="O112" s="182"/>
      <c r="P112" s="182"/>
      <c r="Q112" s="182"/>
    </row>
    <row r="113" spans="1:17" s="4" customFormat="1" ht="46.5" customHeight="1">
      <c r="A113" s="183" t="s">
        <v>217</v>
      </c>
      <c r="B113" s="184">
        <v>323</v>
      </c>
      <c r="C113" s="186" t="s">
        <v>189</v>
      </c>
      <c r="D113" s="177"/>
      <c r="E113" s="185">
        <f t="shared" si="3"/>
        <v>800</v>
      </c>
      <c r="F113" s="185">
        <v>1000</v>
      </c>
      <c r="G113" s="177" t="s">
        <v>18</v>
      </c>
      <c r="H113" s="17"/>
      <c r="I113" s="17"/>
      <c r="J113" s="18"/>
      <c r="L113" s="182"/>
      <c r="M113" s="182"/>
      <c r="N113" s="182"/>
      <c r="O113" s="182"/>
      <c r="P113" s="182"/>
      <c r="Q113" s="182"/>
    </row>
    <row r="114" spans="1:17" s="4" customFormat="1" ht="60.75" customHeight="1">
      <c r="A114" s="183" t="s">
        <v>219</v>
      </c>
      <c r="B114" s="184">
        <v>323</v>
      </c>
      <c r="C114" s="186" t="s">
        <v>191</v>
      </c>
      <c r="D114" s="177"/>
      <c r="E114" s="185">
        <f t="shared" si="3"/>
        <v>4000</v>
      </c>
      <c r="F114" s="185">
        <v>5000</v>
      </c>
      <c r="G114" s="177" t="s">
        <v>18</v>
      </c>
      <c r="H114" s="17"/>
      <c r="I114" s="17"/>
      <c r="J114" s="18"/>
      <c r="L114" s="182"/>
      <c r="M114" s="182"/>
      <c r="N114" s="182"/>
      <c r="O114" s="182"/>
      <c r="P114" s="182"/>
      <c r="Q114" s="182"/>
    </row>
    <row r="115" spans="1:17" s="4" customFormat="1" ht="47.25" customHeight="1">
      <c r="A115" s="183" t="s">
        <v>221</v>
      </c>
      <c r="B115" s="184">
        <v>323</v>
      </c>
      <c r="C115" s="186" t="s">
        <v>193</v>
      </c>
      <c r="D115" s="177"/>
      <c r="E115" s="185">
        <f t="shared" si="3"/>
        <v>8000</v>
      </c>
      <c r="F115" s="185">
        <v>10000</v>
      </c>
      <c r="G115" s="177" t="s">
        <v>18</v>
      </c>
      <c r="H115" s="17"/>
      <c r="I115" s="17"/>
      <c r="J115" s="18"/>
      <c r="L115" s="182"/>
      <c r="M115" s="182"/>
      <c r="N115" s="182"/>
      <c r="O115" s="182"/>
      <c r="P115" s="182"/>
      <c r="Q115" s="182"/>
    </row>
    <row r="116" spans="1:17" s="4" customFormat="1" ht="48.75" customHeight="1">
      <c r="A116" s="183" t="s">
        <v>225</v>
      </c>
      <c r="B116" s="186">
        <v>329</v>
      </c>
      <c r="C116" s="186" t="s">
        <v>195</v>
      </c>
      <c r="D116" s="177"/>
      <c r="E116" s="185">
        <f t="shared" si="3"/>
        <v>11200</v>
      </c>
      <c r="F116" s="185">
        <v>14000</v>
      </c>
      <c r="G116" s="177" t="s">
        <v>18</v>
      </c>
      <c r="H116" s="17"/>
      <c r="I116" s="17"/>
      <c r="J116" s="18"/>
      <c r="L116" s="182"/>
      <c r="M116" s="182"/>
      <c r="N116" s="182"/>
      <c r="O116" s="182"/>
      <c r="P116" s="182"/>
      <c r="Q116" s="182"/>
    </row>
    <row r="117" spans="1:17" s="4" customFormat="1" ht="54.75" customHeight="1">
      <c r="A117" s="183" t="s">
        <v>227</v>
      </c>
      <c r="B117" s="186">
        <v>329</v>
      </c>
      <c r="C117" s="186" t="s">
        <v>198</v>
      </c>
      <c r="D117" s="177"/>
      <c r="E117" s="185">
        <f>+F117</f>
        <v>15000</v>
      </c>
      <c r="F117" s="185">
        <v>15000</v>
      </c>
      <c r="G117" s="177" t="s">
        <v>18</v>
      </c>
      <c r="H117" s="177" t="s">
        <v>22</v>
      </c>
      <c r="I117" s="177" t="s">
        <v>401</v>
      </c>
      <c r="J117" s="178" t="s">
        <v>402</v>
      </c>
      <c r="L117" s="122"/>
      <c r="M117" s="182"/>
      <c r="N117" s="182"/>
      <c r="O117" s="182"/>
      <c r="P117" s="182"/>
      <c r="Q117" s="182"/>
    </row>
    <row r="118" spans="1:17" s="4" customFormat="1" ht="57.75" customHeight="1">
      <c r="A118" s="183" t="s">
        <v>229</v>
      </c>
      <c r="B118" s="186">
        <v>329</v>
      </c>
      <c r="C118" s="186" t="s">
        <v>202</v>
      </c>
      <c r="D118" s="177"/>
      <c r="E118" s="185">
        <f>+F118</f>
        <v>5000</v>
      </c>
      <c r="F118" s="185">
        <v>5000</v>
      </c>
      <c r="G118" s="177" t="s">
        <v>18</v>
      </c>
      <c r="H118" s="177" t="s">
        <v>22</v>
      </c>
      <c r="I118" s="177" t="s">
        <v>401</v>
      </c>
      <c r="J118" s="178" t="s">
        <v>402</v>
      </c>
      <c r="L118" s="122"/>
      <c r="M118" s="182"/>
      <c r="N118" s="182"/>
      <c r="O118" s="182"/>
      <c r="P118" s="182"/>
      <c r="Q118" s="182"/>
    </row>
    <row r="119" spans="1:17" s="4" customFormat="1" ht="48" customHeight="1">
      <c r="A119" s="183" t="s">
        <v>232</v>
      </c>
      <c r="B119" s="186">
        <v>329</v>
      </c>
      <c r="C119" s="186" t="s">
        <v>204</v>
      </c>
      <c r="D119" s="175"/>
      <c r="E119" s="185">
        <v>30567</v>
      </c>
      <c r="F119" s="185">
        <v>33900</v>
      </c>
      <c r="G119" s="177" t="s">
        <v>18</v>
      </c>
      <c r="H119" s="177" t="s">
        <v>22</v>
      </c>
      <c r="I119" s="177" t="s">
        <v>403</v>
      </c>
      <c r="J119" s="178" t="s">
        <v>400</v>
      </c>
      <c r="L119" s="122"/>
      <c r="M119" s="182"/>
      <c r="N119" s="182"/>
      <c r="O119" s="182"/>
      <c r="P119" s="182"/>
      <c r="Q119" s="182"/>
    </row>
    <row r="120" spans="1:17" s="4" customFormat="1" ht="48" customHeight="1">
      <c r="A120" s="183" t="s">
        <v>267</v>
      </c>
      <c r="B120" s="186">
        <v>329</v>
      </c>
      <c r="C120" s="186" t="s">
        <v>206</v>
      </c>
      <c r="D120" s="177"/>
      <c r="E120" s="185">
        <f>+F120</f>
        <v>10000</v>
      </c>
      <c r="F120" s="185">
        <v>10000</v>
      </c>
      <c r="G120" s="177" t="s">
        <v>18</v>
      </c>
      <c r="H120" s="177" t="s">
        <v>22</v>
      </c>
      <c r="I120" s="177" t="s">
        <v>401</v>
      </c>
      <c r="J120" s="178" t="s">
        <v>402</v>
      </c>
      <c r="L120" s="182"/>
      <c r="M120" s="182"/>
      <c r="N120" s="182"/>
      <c r="O120" s="182"/>
      <c r="P120" s="182"/>
      <c r="Q120" s="182"/>
    </row>
    <row r="121" spans="1:17" s="4" customFormat="1" ht="43.5" customHeight="1">
      <c r="A121" s="183" t="s">
        <v>234</v>
      </c>
      <c r="B121" s="186">
        <v>329</v>
      </c>
      <c r="C121" s="186" t="s">
        <v>209</v>
      </c>
      <c r="D121" s="177"/>
      <c r="E121" s="185">
        <f t="shared" ref="E121:E128" si="5">+F121-(20%*F121)</f>
        <v>8000</v>
      </c>
      <c r="F121" s="185">
        <v>10000</v>
      </c>
      <c r="G121" s="177" t="s">
        <v>18</v>
      </c>
      <c r="H121" s="17"/>
      <c r="I121" s="175"/>
      <c r="J121" s="18"/>
      <c r="L121" s="182"/>
      <c r="M121" s="182"/>
      <c r="N121" s="182"/>
      <c r="O121" s="182"/>
      <c r="P121" s="182"/>
      <c r="Q121" s="182"/>
    </row>
    <row r="122" spans="1:17" s="4" customFormat="1" ht="83.25" customHeight="1">
      <c r="A122" s="183" t="s">
        <v>236</v>
      </c>
      <c r="B122" s="186">
        <v>329</v>
      </c>
      <c r="C122" s="186" t="s">
        <v>212</v>
      </c>
      <c r="D122" s="177"/>
      <c r="E122" s="185">
        <f t="shared" si="5"/>
        <v>56800</v>
      </c>
      <c r="F122" s="185">
        <v>71000</v>
      </c>
      <c r="G122" s="177" t="s">
        <v>18</v>
      </c>
      <c r="H122" s="17"/>
      <c r="I122" s="175"/>
      <c r="J122" s="18"/>
      <c r="L122" s="182"/>
      <c r="M122" s="182"/>
      <c r="N122" s="182"/>
      <c r="O122" s="182"/>
      <c r="P122" s="182"/>
      <c r="Q122" s="182"/>
    </row>
    <row r="123" spans="1:17" s="4" customFormat="1" ht="72.75" customHeight="1">
      <c r="A123" s="183" t="s">
        <v>332</v>
      </c>
      <c r="B123" s="186">
        <v>422</v>
      </c>
      <c r="C123" s="186" t="s">
        <v>409</v>
      </c>
      <c r="D123" s="177"/>
      <c r="E123" s="185">
        <f t="shared" si="5"/>
        <v>4800</v>
      </c>
      <c r="F123" s="185">
        <v>6000</v>
      </c>
      <c r="G123" s="177" t="s">
        <v>18</v>
      </c>
      <c r="H123" s="17"/>
      <c r="I123" s="175" t="s">
        <v>408</v>
      </c>
      <c r="J123" s="18"/>
      <c r="L123" s="182"/>
      <c r="M123" s="182"/>
      <c r="N123" s="182"/>
      <c r="O123" s="182"/>
      <c r="P123" s="182"/>
      <c r="Q123" s="182"/>
    </row>
    <row r="124" spans="1:17" s="4" customFormat="1" ht="72.75" customHeight="1">
      <c r="A124" s="183" t="s">
        <v>277</v>
      </c>
      <c r="B124" s="186">
        <v>422</v>
      </c>
      <c r="C124" s="186" t="s">
        <v>410</v>
      </c>
      <c r="D124" s="177"/>
      <c r="E124" s="185">
        <f t="shared" si="5"/>
        <v>22400</v>
      </c>
      <c r="F124" s="185">
        <v>28000</v>
      </c>
      <c r="G124" s="177" t="s">
        <v>18</v>
      </c>
      <c r="H124" s="175" t="s">
        <v>22</v>
      </c>
      <c r="I124" s="175" t="s">
        <v>411</v>
      </c>
      <c r="J124" s="18"/>
      <c r="L124" s="182"/>
      <c r="M124" s="182"/>
      <c r="N124" s="182"/>
      <c r="O124" s="182"/>
      <c r="P124" s="182"/>
      <c r="Q124" s="182"/>
    </row>
    <row r="125" spans="1:17" s="4" customFormat="1" ht="72.75" customHeight="1">
      <c r="A125" s="183" t="s">
        <v>278</v>
      </c>
      <c r="B125" s="186">
        <v>422</v>
      </c>
      <c r="C125" s="186" t="s">
        <v>412</v>
      </c>
      <c r="D125" s="177"/>
      <c r="E125" s="185">
        <f t="shared" si="5"/>
        <v>125840</v>
      </c>
      <c r="F125" s="185">
        <v>157300</v>
      </c>
      <c r="G125" s="177" t="s">
        <v>18</v>
      </c>
      <c r="H125" s="175" t="s">
        <v>22</v>
      </c>
      <c r="I125" s="175" t="s">
        <v>411</v>
      </c>
      <c r="J125" s="18"/>
      <c r="L125" s="182"/>
      <c r="M125" s="182"/>
      <c r="N125" s="182"/>
      <c r="O125" s="182"/>
      <c r="P125" s="182"/>
      <c r="Q125" s="182"/>
    </row>
    <row r="126" spans="1:17" s="4" customFormat="1" ht="72.75" customHeight="1">
      <c r="A126" s="183" t="s">
        <v>279</v>
      </c>
      <c r="B126" s="186">
        <v>422</v>
      </c>
      <c r="C126" s="186" t="s">
        <v>414</v>
      </c>
      <c r="D126" s="177"/>
      <c r="E126" s="185">
        <f t="shared" si="5"/>
        <v>3000</v>
      </c>
      <c r="F126" s="185">
        <v>3750</v>
      </c>
      <c r="G126" s="177" t="s">
        <v>18</v>
      </c>
      <c r="H126" s="17"/>
      <c r="I126" s="175" t="s">
        <v>418</v>
      </c>
      <c r="J126" s="18"/>
      <c r="L126" s="182"/>
      <c r="M126" s="182"/>
      <c r="N126" s="182"/>
      <c r="O126" s="182"/>
      <c r="P126" s="182"/>
      <c r="Q126" s="182"/>
    </row>
    <row r="127" spans="1:17" s="4" customFormat="1" ht="72.75" customHeight="1">
      <c r="A127" s="183" t="s">
        <v>280</v>
      </c>
      <c r="B127" s="186">
        <v>422</v>
      </c>
      <c r="C127" s="186" t="s">
        <v>415</v>
      </c>
      <c r="D127" s="177"/>
      <c r="E127" s="185">
        <f t="shared" si="5"/>
        <v>118360</v>
      </c>
      <c r="F127" s="185">
        <v>147950</v>
      </c>
      <c r="G127" s="177" t="s">
        <v>18</v>
      </c>
      <c r="H127" s="177" t="s">
        <v>22</v>
      </c>
      <c r="I127" s="175" t="s">
        <v>413</v>
      </c>
      <c r="J127" s="18"/>
      <c r="L127" s="182"/>
      <c r="M127" s="182"/>
      <c r="N127" s="182"/>
      <c r="O127" s="182"/>
      <c r="P127" s="182"/>
      <c r="Q127" s="182"/>
    </row>
    <row r="128" spans="1:17" s="4" customFormat="1" ht="72.75" customHeight="1" thickBot="1">
      <c r="A128" s="181" t="s">
        <v>281</v>
      </c>
      <c r="B128" s="172">
        <v>451</v>
      </c>
      <c r="C128" s="186" t="s">
        <v>352</v>
      </c>
      <c r="D128" s="177"/>
      <c r="E128" s="185">
        <f t="shared" si="5"/>
        <v>120000</v>
      </c>
      <c r="F128" s="185">
        <v>150000</v>
      </c>
      <c r="G128" s="177" t="s">
        <v>18</v>
      </c>
      <c r="H128" s="175" t="s">
        <v>22</v>
      </c>
      <c r="I128" s="175"/>
      <c r="J128" s="18"/>
      <c r="L128" s="182"/>
      <c r="M128" s="182"/>
      <c r="N128" s="182"/>
      <c r="O128" s="182"/>
      <c r="P128" s="182"/>
      <c r="Q128" s="182"/>
    </row>
    <row r="129" spans="1:17" s="176" customFormat="1" ht="18.75" thickBot="1">
      <c r="A129" s="102" t="s">
        <v>282</v>
      </c>
      <c r="B129" s="103"/>
      <c r="C129" s="104" t="s">
        <v>238</v>
      </c>
      <c r="D129" s="84"/>
      <c r="E129" s="104">
        <f>+E128+E127+E126+E125+E124+E123+E122+E121+E120+E119+E118+E117+E116+E115+E114+E113+E112+E111+E110+E109+E108+E106+E105+E104+E103+E102+E101+E100+E99+E98+E97+E96+E95+E94+E93+E92+E91+E90+E89+E88+E87+E86+E85+E84+E83+E82+E81+E80+E79+E78+E77+E76+E75+E74+E73+E72+E71+E70+E69+E68+E67+E66+E65+E64+E63+E62+E61+E60+E59+E58+E57+E56+E55+E54+E53+E52+E51+E50+E49+E48+E47+E46+E45+E44+E43+E42+E41+E40+E39+E38+E37+E36+E35+E34+E33+E32+E31+E30+E29+E28+E27+E26+E25+E24+E23+E22+E107</f>
        <v>3278245.3436362301</v>
      </c>
      <c r="F129" s="104">
        <f>+F128+F127+F126+F125+F124+F123+F122+F121+F120+F119+F118+F117+F116+F115+F114+F113+F112+F111+F110+F109+F108+F106+F105+F104+F103+F102+F101+F100+F99+F98+F97+F96+F95+F94+F93+F92+F91+F90+F89+F88+F87+F86+F85+F84+F83+F82+F81+F80+F79+F78+F77+F76+F75+F74+F73+F72+F71+F70+F69+F68+F67+F66+F65+F64+F63+F62+F61+F60+F59+F58+F57+F56+F55+F54+F53+F52+F51+F50+F49+F48+F47+F46+F45+F44+F43+F42+F41+F40+F39+F38+F37+F36+F35+F34+F33+F32+F31+F30+F29+F28+F27+F26+F25+F24+F23+F22+F107</f>
        <v>4033684</v>
      </c>
      <c r="G129" s="104"/>
      <c r="H129" s="104"/>
      <c r="I129" s="84"/>
      <c r="J129" s="289"/>
      <c r="L129" s="117"/>
      <c r="M129" s="117"/>
      <c r="N129" s="117"/>
      <c r="O129" s="117"/>
      <c r="P129" s="117"/>
      <c r="Q129" s="117"/>
    </row>
    <row r="130" spans="1:17" s="176" customFormat="1">
      <c r="A130" s="168"/>
      <c r="B130" s="6"/>
      <c r="C130" s="169"/>
      <c r="D130" s="170"/>
      <c r="E130" s="169"/>
      <c r="F130" s="169"/>
      <c r="G130" s="169"/>
      <c r="H130" s="169"/>
      <c r="I130" s="169"/>
      <c r="J130" s="169"/>
      <c r="L130" s="171"/>
      <c r="M130" s="117"/>
      <c r="N130" s="117"/>
      <c r="O130" s="117"/>
      <c r="P130" s="117"/>
      <c r="Q130" s="117"/>
    </row>
    <row r="131" spans="1:17" s="174" customFormat="1" ht="60" customHeight="1">
      <c r="A131" s="261" t="s">
        <v>239</v>
      </c>
      <c r="B131" s="261"/>
      <c r="C131" s="261"/>
      <c r="D131" s="261"/>
      <c r="E131" s="261"/>
      <c r="F131" s="261"/>
      <c r="G131" s="261"/>
      <c r="H131" s="261"/>
      <c r="I131" s="261"/>
      <c r="J131" s="261"/>
      <c r="K131" s="173"/>
      <c r="L131" s="49"/>
      <c r="M131" s="49"/>
      <c r="N131" s="49"/>
      <c r="O131" s="49"/>
      <c r="P131" s="49"/>
      <c r="Q131" s="49"/>
    </row>
    <row r="132" spans="1:17" s="174" customFormat="1" ht="55.5" customHeight="1">
      <c r="A132" s="198" t="s">
        <v>420</v>
      </c>
      <c r="B132" s="198"/>
      <c r="C132" s="198"/>
      <c r="D132" s="198"/>
      <c r="E132" s="198"/>
      <c r="F132" s="198"/>
      <c r="G132" s="198"/>
      <c r="H132" s="198"/>
      <c r="I132" s="198"/>
      <c r="J132" s="198"/>
      <c r="K132" s="189"/>
      <c r="L132" s="49"/>
      <c r="M132" s="49"/>
      <c r="N132" s="49"/>
      <c r="O132" s="49"/>
      <c r="P132" s="49"/>
      <c r="Q132" s="49"/>
    </row>
    <row r="133" spans="1:17" s="174" customFormat="1" ht="59.25" customHeight="1">
      <c r="A133" s="199" t="s">
        <v>421</v>
      </c>
      <c r="B133" s="199"/>
      <c r="C133" s="199"/>
      <c r="D133" s="199"/>
      <c r="E133" s="199"/>
      <c r="F133" s="199"/>
      <c r="G133" s="199"/>
      <c r="H133" s="199"/>
      <c r="I133" s="199"/>
      <c r="J133" s="199"/>
      <c r="L133" s="49"/>
      <c r="M133" s="49"/>
      <c r="N133" s="49"/>
      <c r="O133" s="49"/>
      <c r="P133" s="49"/>
      <c r="Q133" s="49"/>
    </row>
    <row r="134" spans="1:17" s="174" customFormat="1" ht="36.75" customHeight="1">
      <c r="A134" s="261" t="s">
        <v>242</v>
      </c>
      <c r="B134" s="261"/>
      <c r="C134" s="261"/>
      <c r="D134" s="261"/>
      <c r="E134" s="261"/>
      <c r="F134" s="261"/>
      <c r="G134" s="261"/>
      <c r="H134" s="261"/>
      <c r="I134" s="261"/>
      <c r="J134" s="261"/>
      <c r="L134" s="49"/>
      <c r="M134" s="49"/>
      <c r="N134" s="49"/>
      <c r="O134" s="49"/>
      <c r="P134" s="49"/>
      <c r="Q134" s="49"/>
    </row>
    <row r="135" spans="1:17" s="174" customFormat="1" ht="33" customHeight="1">
      <c r="A135" s="198" t="s">
        <v>419</v>
      </c>
      <c r="B135" s="198"/>
      <c r="C135" s="198"/>
      <c r="D135" s="198"/>
      <c r="E135" s="198"/>
      <c r="F135" s="198"/>
      <c r="G135" s="198"/>
      <c r="H135" s="198"/>
      <c r="I135" s="198"/>
      <c r="J135" s="198"/>
      <c r="L135" s="49"/>
      <c r="M135" s="49"/>
      <c r="N135" s="49"/>
      <c r="O135" s="49"/>
      <c r="P135" s="49"/>
      <c r="Q135" s="49"/>
    </row>
    <row r="136" spans="1:17" s="174" customFormat="1" ht="11.25" customHeight="1">
      <c r="D136" s="81"/>
      <c r="L136" s="49"/>
      <c r="M136" s="49"/>
      <c r="N136" s="49"/>
      <c r="O136" s="49"/>
      <c r="P136" s="49"/>
      <c r="Q136" s="49"/>
    </row>
    <row r="137" spans="1:17" s="174" customFormat="1" ht="12" hidden="1" customHeight="1">
      <c r="D137" s="81"/>
      <c r="L137" s="49"/>
      <c r="M137" s="49"/>
      <c r="N137" s="49"/>
      <c r="O137" s="49"/>
      <c r="P137" s="49"/>
      <c r="Q137" s="49"/>
    </row>
    <row r="138" spans="1:17" s="174" customFormat="1" ht="34.5" customHeight="1">
      <c r="D138" s="131"/>
      <c r="F138" s="127"/>
      <c r="G138" s="261" t="s">
        <v>244</v>
      </c>
      <c r="H138" s="261"/>
      <c r="I138" s="261"/>
      <c r="L138" s="49"/>
      <c r="M138" s="49"/>
      <c r="N138" s="49"/>
      <c r="O138" s="49"/>
      <c r="P138" s="49"/>
      <c r="Q138" s="49"/>
    </row>
    <row r="139" spans="1:17" s="174" customFormat="1" ht="12" hidden="1" customHeight="1">
      <c r="D139" s="81"/>
      <c r="L139" s="49"/>
      <c r="M139" s="49"/>
      <c r="N139" s="49"/>
      <c r="O139" s="49"/>
      <c r="P139" s="49"/>
      <c r="Q139" s="49"/>
    </row>
    <row r="140" spans="1:17" s="174" customFormat="1" ht="21" customHeight="1">
      <c r="C140" s="189"/>
      <c r="D140" s="132"/>
      <c r="E140" s="189"/>
      <c r="F140" s="127"/>
      <c r="G140" s="261" t="s">
        <v>245</v>
      </c>
      <c r="H140" s="261"/>
      <c r="I140" s="261"/>
      <c r="J140" s="290"/>
      <c r="L140" s="49"/>
      <c r="M140" s="49"/>
      <c r="N140" s="49"/>
      <c r="O140" s="49"/>
      <c r="P140" s="49"/>
      <c r="Q140" s="49"/>
    </row>
    <row r="141" spans="1:17" s="174" customFormat="1" ht="15.75" customHeight="1">
      <c r="A141" s="128"/>
      <c r="D141" s="81"/>
      <c r="L141" s="49"/>
      <c r="M141" s="49"/>
      <c r="N141" s="49"/>
      <c r="O141" s="49"/>
      <c r="P141" s="49"/>
      <c r="Q141" s="49"/>
    </row>
    <row r="142" spans="1:17" s="174" customFormat="1">
      <c r="D142" s="81"/>
      <c r="L142" s="49"/>
      <c r="M142" s="49"/>
      <c r="N142" s="49"/>
      <c r="O142" s="49"/>
      <c r="P142" s="49"/>
      <c r="Q142" s="49"/>
    </row>
    <row r="143" spans="1:17" s="174" customFormat="1">
      <c r="D143" s="81"/>
      <c r="L143" s="49"/>
      <c r="M143" s="49"/>
      <c r="N143" s="49"/>
      <c r="O143" s="49"/>
      <c r="P143" s="49"/>
      <c r="Q143" s="49"/>
    </row>
    <row r="144" spans="1:17" s="174" customFormat="1">
      <c r="D144" s="81"/>
      <c r="L144" s="49"/>
      <c r="M144" s="49"/>
      <c r="N144" s="49"/>
      <c r="O144" s="49"/>
      <c r="P144" s="49"/>
      <c r="Q144" s="49"/>
    </row>
    <row r="145" spans="4:17" s="174" customFormat="1">
      <c r="D145" s="81"/>
      <c r="F145" s="127"/>
      <c r="G145" s="111"/>
      <c r="L145" s="49"/>
      <c r="M145" s="49"/>
      <c r="N145" s="49"/>
      <c r="O145" s="49"/>
      <c r="P145" s="49"/>
      <c r="Q145" s="49"/>
    </row>
    <row r="146" spans="4:17" s="174" customFormat="1">
      <c r="D146" s="81"/>
      <c r="F146" s="127"/>
      <c r="L146" s="49"/>
      <c r="M146" s="49"/>
      <c r="N146" s="49"/>
      <c r="O146" s="49"/>
      <c r="P146" s="49"/>
      <c r="Q146" s="49"/>
    </row>
    <row r="147" spans="4:17" s="174" customFormat="1">
      <c r="D147" s="81"/>
      <c r="F147" s="127"/>
      <c r="L147" s="49"/>
      <c r="M147" s="49"/>
      <c r="N147" s="49"/>
      <c r="O147" s="49"/>
      <c r="P147" s="49"/>
      <c r="Q147" s="49"/>
    </row>
    <row r="148" spans="4:17" s="174" customFormat="1">
      <c r="D148" s="81"/>
      <c r="F148" s="127"/>
      <c r="L148" s="49"/>
      <c r="M148" s="49"/>
      <c r="N148" s="49"/>
      <c r="O148" s="49"/>
      <c r="P148" s="49"/>
      <c r="Q148" s="49"/>
    </row>
    <row r="149" spans="4:17" s="174" customFormat="1">
      <c r="D149" s="81"/>
      <c r="F149" s="127"/>
      <c r="L149" s="49"/>
      <c r="M149" s="49"/>
      <c r="N149" s="49"/>
      <c r="O149" s="49"/>
      <c r="P149" s="49"/>
      <c r="Q149" s="49"/>
    </row>
    <row r="150" spans="4:17" s="174" customFormat="1">
      <c r="D150" s="81"/>
      <c r="L150" s="49"/>
      <c r="M150" s="49"/>
      <c r="N150" s="49"/>
      <c r="O150" s="49"/>
      <c r="P150" s="49"/>
      <c r="Q150" s="49"/>
    </row>
    <row r="151" spans="4:17" s="174" customFormat="1">
      <c r="D151" s="81"/>
      <c r="F151" s="127"/>
      <c r="L151" s="49"/>
      <c r="M151" s="49"/>
      <c r="N151" s="49"/>
      <c r="O151" s="49"/>
      <c r="P151" s="49"/>
      <c r="Q151" s="49"/>
    </row>
    <row r="152" spans="4:17" s="174" customFormat="1">
      <c r="D152" s="81"/>
      <c r="L152" s="49"/>
      <c r="M152" s="49"/>
      <c r="N152" s="49"/>
      <c r="O152" s="49"/>
      <c r="P152" s="49"/>
      <c r="Q152" s="49"/>
    </row>
    <row r="156" spans="4:17" s="4" customFormat="1">
      <c r="D156" s="11"/>
      <c r="E156" s="5"/>
      <c r="F156" s="5"/>
      <c r="G156" s="7"/>
      <c r="H156" s="7"/>
      <c r="I156" s="7"/>
      <c r="J156" s="7"/>
      <c r="L156" s="182"/>
      <c r="M156" s="182"/>
      <c r="N156" s="182"/>
      <c r="O156" s="182"/>
      <c r="P156" s="182"/>
      <c r="Q156" s="182"/>
    </row>
    <row r="157" spans="4:17" s="4" customFormat="1">
      <c r="D157" s="11"/>
      <c r="E157" s="5"/>
      <c r="F157" s="5"/>
      <c r="G157" s="7"/>
      <c r="H157" s="7"/>
      <c r="I157" s="7"/>
      <c r="J157" s="7"/>
      <c r="L157" s="182"/>
      <c r="M157" s="182"/>
      <c r="N157" s="182"/>
      <c r="O157" s="182"/>
      <c r="P157" s="182"/>
      <c r="Q157" s="182"/>
    </row>
    <row r="158" spans="4:17" s="4" customFormat="1" ht="101.25" customHeight="1">
      <c r="D158" s="11"/>
      <c r="E158" s="5"/>
      <c r="F158" s="5"/>
      <c r="G158" s="7"/>
      <c r="H158" s="7"/>
      <c r="I158" s="7"/>
      <c r="J158" s="7"/>
      <c r="L158" s="182"/>
      <c r="M158" s="182"/>
      <c r="N158" s="182"/>
      <c r="O158" s="182"/>
      <c r="P158" s="182"/>
      <c r="Q158" s="182"/>
    </row>
    <row r="159" spans="4:17" s="4" customFormat="1">
      <c r="D159" s="11"/>
      <c r="E159" s="5"/>
      <c r="F159" s="5"/>
      <c r="G159" s="7"/>
      <c r="H159" s="7"/>
      <c r="I159" s="7"/>
      <c r="J159" s="7"/>
      <c r="L159" s="182"/>
      <c r="M159" s="182"/>
      <c r="N159" s="182"/>
      <c r="O159" s="182"/>
      <c r="P159" s="182"/>
      <c r="Q159" s="182"/>
    </row>
    <row r="160" spans="4:17" s="4" customFormat="1">
      <c r="D160" s="11"/>
      <c r="E160" s="5"/>
      <c r="F160" s="5"/>
      <c r="G160" s="7"/>
      <c r="H160" s="7"/>
      <c r="I160" s="7"/>
      <c r="J160" s="7"/>
      <c r="L160" s="182"/>
      <c r="M160" s="182"/>
      <c r="N160" s="182"/>
      <c r="O160" s="182"/>
      <c r="P160" s="182"/>
      <c r="Q160" s="182"/>
    </row>
    <row r="161" spans="4:17" s="4" customFormat="1">
      <c r="D161" s="11"/>
      <c r="E161" s="5"/>
      <c r="F161" s="5"/>
      <c r="G161" s="7"/>
      <c r="H161" s="7"/>
      <c r="I161" s="7"/>
      <c r="J161" s="7"/>
      <c r="L161" s="182"/>
      <c r="M161" s="182"/>
      <c r="N161" s="182"/>
      <c r="O161" s="182"/>
      <c r="P161" s="182"/>
      <c r="Q161" s="182"/>
    </row>
    <row r="162" spans="4:17" s="4" customFormat="1">
      <c r="D162" s="11"/>
      <c r="E162" s="5"/>
      <c r="F162" s="5"/>
      <c r="G162" s="7"/>
      <c r="H162" s="7"/>
      <c r="I162" s="7"/>
      <c r="J162" s="7"/>
      <c r="L162" s="182"/>
      <c r="M162" s="182"/>
      <c r="N162" s="182"/>
      <c r="O162" s="182"/>
      <c r="P162" s="182"/>
      <c r="Q162" s="182"/>
    </row>
    <row r="163" spans="4:17" s="4" customFormat="1">
      <c r="D163" s="11"/>
      <c r="E163" s="5"/>
      <c r="F163" s="5"/>
      <c r="G163" s="7"/>
      <c r="H163" s="7"/>
      <c r="I163" s="7"/>
      <c r="J163" s="7"/>
      <c r="L163" s="182"/>
      <c r="M163" s="182"/>
      <c r="N163" s="182"/>
      <c r="O163" s="182"/>
      <c r="P163" s="182"/>
      <c r="Q163" s="182"/>
    </row>
    <row r="164" spans="4:17" s="4" customFormat="1">
      <c r="D164" s="11"/>
      <c r="E164" s="5"/>
      <c r="F164" s="5"/>
      <c r="G164" s="7"/>
      <c r="H164" s="7"/>
      <c r="I164" s="7"/>
      <c r="J164" s="7"/>
      <c r="L164" s="182"/>
      <c r="M164" s="182"/>
      <c r="N164" s="182"/>
      <c r="O164" s="182"/>
      <c r="P164" s="182"/>
      <c r="Q164" s="182"/>
    </row>
    <row r="165" spans="4:17" s="4" customFormat="1">
      <c r="D165" s="11"/>
      <c r="E165" s="5"/>
      <c r="F165" s="5"/>
      <c r="G165" s="7"/>
      <c r="H165" s="7"/>
      <c r="I165" s="7"/>
      <c r="J165" s="7"/>
      <c r="L165" s="182"/>
      <c r="M165" s="182"/>
      <c r="N165" s="182"/>
      <c r="O165" s="182"/>
      <c r="P165" s="182"/>
      <c r="Q165" s="182"/>
    </row>
    <row r="166" spans="4:17" s="4" customFormat="1">
      <c r="D166" s="11"/>
      <c r="E166" s="5"/>
      <c r="F166" s="5"/>
      <c r="G166" s="7"/>
      <c r="H166" s="7"/>
      <c r="I166" s="7"/>
      <c r="J166" s="7"/>
      <c r="L166" s="182"/>
      <c r="M166" s="182"/>
      <c r="N166" s="182"/>
      <c r="O166" s="182"/>
      <c r="P166" s="182"/>
      <c r="Q166" s="182"/>
    </row>
    <row r="167" spans="4:17" s="4" customFormat="1">
      <c r="D167" s="11"/>
      <c r="E167" s="5"/>
      <c r="F167" s="5"/>
      <c r="G167" s="7"/>
      <c r="H167" s="7"/>
      <c r="I167" s="7"/>
      <c r="J167" s="7"/>
      <c r="L167" s="182"/>
      <c r="M167" s="182"/>
      <c r="N167" s="182"/>
      <c r="O167" s="182"/>
      <c r="P167" s="182"/>
      <c r="Q167" s="182"/>
    </row>
    <row r="168" spans="4:17" s="4" customFormat="1">
      <c r="D168" s="11"/>
      <c r="E168" s="5"/>
      <c r="F168" s="5"/>
      <c r="G168" s="7"/>
      <c r="H168" s="7"/>
      <c r="I168" s="7"/>
      <c r="J168" s="7"/>
      <c r="L168" s="182"/>
      <c r="M168" s="182"/>
      <c r="N168" s="182"/>
      <c r="O168" s="182"/>
      <c r="P168" s="182"/>
      <c r="Q168" s="182"/>
    </row>
    <row r="169" spans="4:17" s="4" customFormat="1">
      <c r="D169" s="11"/>
      <c r="E169" s="5"/>
      <c r="F169" s="5"/>
      <c r="G169" s="7"/>
      <c r="H169" s="7"/>
      <c r="I169" s="7"/>
      <c r="J169" s="7"/>
      <c r="L169" s="182"/>
      <c r="M169" s="182"/>
      <c r="N169" s="182"/>
      <c r="O169" s="182"/>
      <c r="P169" s="182"/>
      <c r="Q169" s="182"/>
    </row>
    <row r="170" spans="4:17" s="4" customFormat="1">
      <c r="D170" s="11"/>
      <c r="E170" s="5"/>
      <c r="F170" s="5"/>
      <c r="G170" s="7"/>
      <c r="H170" s="7"/>
      <c r="I170" s="7"/>
      <c r="J170" s="7"/>
      <c r="L170" s="182"/>
      <c r="M170" s="182"/>
      <c r="N170" s="182"/>
      <c r="O170" s="182"/>
      <c r="P170" s="182"/>
      <c r="Q170" s="182"/>
    </row>
    <row r="171" spans="4:17" s="4" customFormat="1">
      <c r="D171" s="11"/>
      <c r="E171" s="5"/>
      <c r="F171" s="5"/>
      <c r="G171" s="7"/>
      <c r="H171" s="7"/>
      <c r="I171" s="7"/>
      <c r="J171" s="7"/>
      <c r="L171" s="182"/>
      <c r="M171" s="182"/>
      <c r="N171" s="182"/>
      <c r="O171" s="182"/>
      <c r="P171" s="182"/>
      <c r="Q171" s="182"/>
    </row>
    <row r="172" spans="4:17" s="4" customFormat="1">
      <c r="D172" s="11"/>
      <c r="E172" s="5"/>
      <c r="F172" s="5"/>
      <c r="G172" s="7"/>
      <c r="H172" s="7"/>
      <c r="I172" s="7"/>
      <c r="J172" s="7"/>
      <c r="L172" s="182"/>
      <c r="M172" s="182"/>
      <c r="N172" s="182"/>
      <c r="O172" s="182"/>
      <c r="P172" s="182"/>
      <c r="Q172" s="182"/>
    </row>
    <row r="173" spans="4:17" s="4" customFormat="1">
      <c r="D173" s="11"/>
      <c r="E173" s="5"/>
      <c r="F173" s="5"/>
      <c r="G173" s="7"/>
      <c r="H173" s="7"/>
      <c r="I173" s="7"/>
      <c r="J173" s="7"/>
      <c r="L173" s="182"/>
      <c r="M173" s="182"/>
      <c r="N173" s="182"/>
      <c r="O173" s="182"/>
      <c r="P173" s="182"/>
      <c r="Q173" s="182"/>
    </row>
    <row r="174" spans="4:17" s="4" customFormat="1">
      <c r="D174" s="11"/>
      <c r="E174" s="5"/>
      <c r="F174" s="5"/>
      <c r="G174" s="7"/>
      <c r="H174" s="7"/>
      <c r="I174" s="7"/>
      <c r="J174" s="7"/>
      <c r="L174" s="182"/>
      <c r="M174" s="182"/>
      <c r="N174" s="182"/>
      <c r="O174" s="182"/>
      <c r="P174" s="182"/>
      <c r="Q174" s="182"/>
    </row>
    <row r="175" spans="4:17" s="4" customFormat="1">
      <c r="D175" s="11"/>
      <c r="E175" s="5"/>
      <c r="F175" s="5"/>
      <c r="G175" s="7"/>
      <c r="H175" s="7"/>
      <c r="I175" s="7"/>
      <c r="J175" s="7"/>
      <c r="L175" s="182"/>
      <c r="M175" s="182"/>
      <c r="N175" s="182"/>
      <c r="O175" s="182"/>
      <c r="P175" s="182"/>
      <c r="Q175" s="182"/>
    </row>
    <row r="176" spans="4:17" s="4" customFormat="1">
      <c r="D176" s="11"/>
      <c r="E176" s="5"/>
      <c r="F176" s="5"/>
      <c r="G176" s="7"/>
      <c r="H176" s="7"/>
      <c r="I176" s="7"/>
      <c r="J176" s="7"/>
      <c r="L176" s="182"/>
      <c r="M176" s="182"/>
      <c r="N176" s="182"/>
      <c r="O176" s="182"/>
      <c r="P176" s="182"/>
      <c r="Q176" s="182"/>
    </row>
    <row r="177" spans="1:17" s="4" customFormat="1">
      <c r="D177" s="11"/>
      <c r="E177" s="5"/>
      <c r="F177" s="5"/>
      <c r="G177" s="7"/>
      <c r="H177" s="7"/>
      <c r="I177" s="7"/>
      <c r="J177" s="7"/>
      <c r="L177" s="182"/>
      <c r="M177" s="182"/>
      <c r="N177" s="182"/>
      <c r="O177" s="182"/>
      <c r="P177" s="182"/>
      <c r="Q177" s="182"/>
    </row>
    <row r="178" spans="1:17" s="4" customFormat="1">
      <c r="D178" s="11"/>
      <c r="E178" s="5"/>
      <c r="F178" s="5"/>
      <c r="G178" s="7"/>
      <c r="H178" s="7"/>
      <c r="I178" s="7"/>
      <c r="J178" s="7"/>
      <c r="L178" s="182"/>
      <c r="M178" s="182"/>
      <c r="N178" s="182"/>
      <c r="O178" s="182"/>
      <c r="P178" s="182"/>
      <c r="Q178" s="182"/>
    </row>
    <row r="179" spans="1:17" s="4" customFormat="1">
      <c r="D179" s="11"/>
      <c r="E179" s="5"/>
      <c r="F179" s="5"/>
      <c r="G179" s="7"/>
      <c r="H179" s="7"/>
      <c r="I179" s="7"/>
      <c r="J179" s="7"/>
      <c r="L179" s="182"/>
      <c r="M179" s="182"/>
      <c r="N179" s="182"/>
      <c r="O179" s="182"/>
      <c r="P179" s="182"/>
      <c r="Q179" s="182"/>
    </row>
    <row r="180" spans="1:17" s="4" customFormat="1">
      <c r="D180" s="11"/>
      <c r="E180" s="5"/>
      <c r="F180" s="5"/>
      <c r="G180" s="7"/>
      <c r="H180" s="7"/>
      <c r="I180" s="7"/>
      <c r="J180" s="7"/>
      <c r="L180" s="182"/>
      <c r="M180" s="182"/>
      <c r="N180" s="182"/>
      <c r="O180" s="182"/>
      <c r="P180" s="182"/>
      <c r="Q180" s="182"/>
    </row>
    <row r="181" spans="1:17" s="4" customFormat="1">
      <c r="D181" s="11"/>
      <c r="E181" s="5"/>
      <c r="F181" s="5"/>
      <c r="G181" s="7"/>
      <c r="H181" s="7"/>
      <c r="I181" s="7"/>
      <c r="J181" s="7"/>
      <c r="L181" s="182"/>
      <c r="M181" s="182"/>
      <c r="N181" s="182"/>
      <c r="O181" s="182"/>
      <c r="P181" s="182"/>
      <c r="Q181" s="182"/>
    </row>
    <row r="182" spans="1:17" s="4" customFormat="1">
      <c r="D182" s="11"/>
      <c r="E182" s="5"/>
      <c r="F182" s="5"/>
      <c r="G182" s="7"/>
      <c r="H182" s="7"/>
      <c r="I182" s="7"/>
      <c r="J182" s="7"/>
      <c r="L182" s="182"/>
      <c r="M182" s="182"/>
      <c r="N182" s="182"/>
      <c r="O182" s="182"/>
      <c r="P182" s="182"/>
      <c r="Q182" s="182"/>
    </row>
    <row r="183" spans="1:17" s="4" customFormat="1">
      <c r="D183" s="11"/>
      <c r="E183" s="5"/>
      <c r="F183" s="5"/>
      <c r="G183" s="7"/>
      <c r="H183" s="7"/>
      <c r="I183" s="7"/>
      <c r="J183" s="7"/>
      <c r="L183" s="182"/>
      <c r="M183" s="182"/>
      <c r="N183" s="182"/>
      <c r="O183" s="182"/>
      <c r="P183" s="182"/>
      <c r="Q183" s="182"/>
    </row>
    <row r="184" spans="1:17" s="4" customFormat="1">
      <c r="D184" s="11"/>
      <c r="E184" s="5"/>
      <c r="F184" s="5"/>
      <c r="G184" s="7"/>
      <c r="H184" s="7"/>
      <c r="I184" s="7"/>
      <c r="J184" s="7"/>
      <c r="L184" s="182"/>
      <c r="M184" s="182"/>
      <c r="N184" s="182"/>
      <c r="O184" s="182"/>
      <c r="P184" s="182"/>
      <c r="Q184" s="182"/>
    </row>
    <row r="185" spans="1:17" s="4" customFormat="1">
      <c r="D185" s="11"/>
      <c r="E185" s="5"/>
      <c r="F185" s="5"/>
      <c r="G185" s="7"/>
      <c r="H185" s="7"/>
      <c r="I185" s="7"/>
      <c r="J185" s="7"/>
      <c r="L185" s="182"/>
      <c r="M185" s="182"/>
      <c r="N185" s="182"/>
      <c r="O185" s="182"/>
      <c r="P185" s="182"/>
      <c r="Q185" s="182"/>
    </row>
    <row r="186" spans="1:17" s="4" customFormat="1">
      <c r="D186" s="11"/>
      <c r="E186" s="5"/>
      <c r="F186" s="5"/>
      <c r="G186" s="7"/>
      <c r="H186" s="7"/>
      <c r="I186" s="7"/>
      <c r="J186" s="7"/>
      <c r="L186" s="182"/>
      <c r="M186" s="182"/>
      <c r="N186" s="182"/>
      <c r="O186" s="182"/>
      <c r="P186" s="182"/>
      <c r="Q186" s="182"/>
    </row>
    <row r="187" spans="1:17" s="4" customFormat="1">
      <c r="D187" s="11"/>
      <c r="E187" s="5"/>
      <c r="F187" s="5"/>
      <c r="G187" s="7"/>
      <c r="H187" s="7"/>
      <c r="I187" s="7"/>
      <c r="J187" s="7"/>
      <c r="L187" s="182"/>
      <c r="M187" s="182"/>
      <c r="N187" s="182"/>
      <c r="O187" s="182"/>
      <c r="P187" s="182"/>
      <c r="Q187" s="182"/>
    </row>
    <row r="188" spans="1:17">
      <c r="A188" s="4"/>
      <c r="B188" s="4"/>
      <c r="C188" s="4"/>
      <c r="D188" s="11"/>
      <c r="E188" s="5"/>
      <c r="F188" s="5"/>
      <c r="G188" s="7"/>
      <c r="H188" s="7"/>
      <c r="I188" s="7"/>
      <c r="J188" s="7"/>
    </row>
  </sheetData>
  <mergeCells count="95">
    <mergeCell ref="B23:B24"/>
    <mergeCell ref="D23:D24"/>
    <mergeCell ref="A15:J15"/>
    <mergeCell ref="A1:J1"/>
    <mergeCell ref="A2:J2"/>
    <mergeCell ref="A3:J3"/>
    <mergeCell ref="A5:J5"/>
    <mergeCell ref="A6:C6"/>
    <mergeCell ref="A7:C7"/>
    <mergeCell ref="A8:J8"/>
    <mergeCell ref="A9:J9"/>
    <mergeCell ref="A11:J11"/>
    <mergeCell ref="A13:J13"/>
    <mergeCell ref="A14:J14"/>
    <mergeCell ref="I19:I20"/>
    <mergeCell ref="J19:J20"/>
    <mergeCell ref="A16:J16"/>
    <mergeCell ref="A17:J17"/>
    <mergeCell ref="A19:A20"/>
    <mergeCell ref="B19:B20"/>
    <mergeCell ref="C19:C20"/>
    <mergeCell ref="D19:D20"/>
    <mergeCell ref="E19:E20"/>
    <mergeCell ref="F19:F20"/>
    <mergeCell ref="G19:G20"/>
    <mergeCell ref="H19:H20"/>
    <mergeCell ref="G23:G24"/>
    <mergeCell ref="I23:I24"/>
    <mergeCell ref="J30:J34"/>
    <mergeCell ref="A26:A29"/>
    <mergeCell ref="B26:B29"/>
    <mergeCell ref="D26:D29"/>
    <mergeCell ref="G26:G29"/>
    <mergeCell ref="I26:I29"/>
    <mergeCell ref="J26:J29"/>
    <mergeCell ref="A30:A34"/>
    <mergeCell ref="B30:B34"/>
    <mergeCell ref="D30:D34"/>
    <mergeCell ref="G30:G34"/>
    <mergeCell ref="I30:I34"/>
    <mergeCell ref="J23:J24"/>
    <mergeCell ref="A23:A24"/>
    <mergeCell ref="J43:J44"/>
    <mergeCell ref="A40:A41"/>
    <mergeCell ref="B40:B41"/>
    <mergeCell ref="D40:D41"/>
    <mergeCell ref="G40:G41"/>
    <mergeCell ref="I40:I41"/>
    <mergeCell ref="J40:J41"/>
    <mergeCell ref="A43:A44"/>
    <mergeCell ref="B43:B44"/>
    <mergeCell ref="D43:D44"/>
    <mergeCell ref="G43:G44"/>
    <mergeCell ref="I43:I44"/>
    <mergeCell ref="J45:J48"/>
    <mergeCell ref="A50:A51"/>
    <mergeCell ref="B50:B51"/>
    <mergeCell ref="D50:D51"/>
    <mergeCell ref="G50:G51"/>
    <mergeCell ref="I50:I51"/>
    <mergeCell ref="A45:A48"/>
    <mergeCell ref="B45:B48"/>
    <mergeCell ref="D45:D48"/>
    <mergeCell ref="G45:G48"/>
    <mergeCell ref="I45:I48"/>
    <mergeCell ref="A57:A60"/>
    <mergeCell ref="B57:B60"/>
    <mergeCell ref="D57:D58"/>
    <mergeCell ref="G57:G58"/>
    <mergeCell ref="J50:J51"/>
    <mergeCell ref="I52:I53"/>
    <mergeCell ref="J52:J53"/>
    <mergeCell ref="G54:G55"/>
    <mergeCell ref="I54:I55"/>
    <mergeCell ref="H54:H55"/>
    <mergeCell ref="J54:J55"/>
    <mergeCell ref="A54:A55"/>
    <mergeCell ref="A52:A53"/>
    <mergeCell ref="B52:B53"/>
    <mergeCell ref="D52:D53"/>
    <mergeCell ref="H52:H53"/>
    <mergeCell ref="I57:I58"/>
    <mergeCell ref="D59:D60"/>
    <mergeCell ref="G59:G60"/>
    <mergeCell ref="I59:I60"/>
    <mergeCell ref="J59:J60"/>
    <mergeCell ref="J57:J58"/>
    <mergeCell ref="K74:L74"/>
    <mergeCell ref="A131:J131"/>
    <mergeCell ref="A132:J132"/>
    <mergeCell ref="A133:J133"/>
    <mergeCell ref="A134:J134"/>
    <mergeCell ref="A135:J135"/>
    <mergeCell ref="G138:I138"/>
    <mergeCell ref="G140:J140"/>
  </mergeCells>
  <printOptions horizontalCentered="1"/>
  <pageMargins left="0.70866141732283472" right="0.70866141732283472" top="0.74803149606299213" bottom="0.74803149606299213" header="0.31496062992125984" footer="0.31496062992125984"/>
  <pageSetup paperSize="9" scale="84" orientation="landscape" r:id="rId1"/>
  <headerFooter alignWithMargins="0">
    <oddFooter>Stranica &amp;P</oddFooter>
  </headerFooter>
  <rowBreaks count="2" manualBreakCount="2">
    <brk id="121" max="9" man="1"/>
    <brk id="13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4</vt:i4>
      </vt:variant>
    </vt:vector>
  </HeadingPairs>
  <TitlesOfParts>
    <vt:vector size="8" baseType="lpstr">
      <vt:lpstr>I.izmjene Plana nabave 2015.g.</vt:lpstr>
      <vt:lpstr> Plan nabave 2016</vt:lpstr>
      <vt:lpstr>I.Izmjene Plana nabave 2016.god</vt:lpstr>
      <vt:lpstr> Plan nabave 2017</vt:lpstr>
      <vt:lpstr>' Plan nabave 2016'!Podrucje_ispisa</vt:lpstr>
      <vt:lpstr>' Plan nabave 2017'!Podrucje_ispisa</vt:lpstr>
      <vt:lpstr>'I.izmjene Plana nabave 2015.g.'!Podrucje_ispisa</vt:lpstr>
      <vt:lpstr>'I.Izmjene Plana nabave 2016.god'!Podrucje_ispisa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dc:creator>
  <cp:lastModifiedBy>Irena</cp:lastModifiedBy>
  <cp:lastPrinted>2017-05-03T10:56:28Z</cp:lastPrinted>
  <dcterms:created xsi:type="dcterms:W3CDTF">2014-12-10T08:53:42Z</dcterms:created>
  <dcterms:modified xsi:type="dcterms:W3CDTF">2017-05-03T10:57:34Z</dcterms:modified>
</cp:coreProperties>
</file>