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tabRatio="604" activeTab="0"/>
  </bookViews>
  <sheets>
    <sheet name="FP Ril ukupni" sheetId="1" r:id="rId1"/>
    <sheet name="FP Ril SMJEŠTAJ i PUK" sheetId="2" r:id="rId2"/>
    <sheet name="FP Ril tržište" sheetId="3" r:id="rId3"/>
    <sheet name="FP Ril stručno osposob." sheetId="4" r:id="rId4"/>
    <sheet name="FP Ril javni radovi" sheetId="5" r:id="rId5"/>
    <sheet name="List1" sheetId="6" r:id="rId6"/>
  </sheets>
  <definedNames>
    <definedName name="_xlnm.Print_Titles" localSheetId="4">'FP Ril javni radovi'!$3:$4</definedName>
    <definedName name="_xlnm.Print_Titles" localSheetId="1">'FP Ril SMJEŠTAJ i PUK'!$3:$4</definedName>
    <definedName name="_xlnm.Print_Titles" localSheetId="3">'FP Ril stručno osposob.'!$3:$4</definedName>
    <definedName name="_xlnm.Print_Titles" localSheetId="2">'FP Ril tržište'!$3:$4</definedName>
    <definedName name="_xlnm.Print_Titles" localSheetId="0">'FP Ril ukupni'!$3:$4</definedName>
    <definedName name="_xlnm.Print_Area" localSheetId="4">'FP Ril javni radovi'!$A$1:$L$61</definedName>
    <definedName name="_xlnm.Print_Area" localSheetId="1">'FP Ril SMJEŠTAJ i PUK'!$A$1:$L$62</definedName>
    <definedName name="_xlnm.Print_Area" localSheetId="3">'FP Ril stručno osposob.'!$A$1:$L$60</definedName>
    <definedName name="_xlnm.Print_Area" localSheetId="2">'FP Ril tržište'!$A$1:$L$64</definedName>
    <definedName name="_xlnm.Print_Area" localSheetId="0">'FP Ril ukupni'!$A$1:$N$62</definedName>
  </definedNames>
  <calcPr fullCalcOnLoad="1"/>
</workbook>
</file>

<file path=xl/sharedStrings.xml><?xml version="1.0" encoding="utf-8"?>
<sst xmlns="http://schemas.openxmlformats.org/spreadsheetml/2006/main" count="326" uniqueCount="94">
  <si>
    <t>u kunama</t>
  </si>
  <si>
    <t>Opći prihodi i primici</t>
  </si>
  <si>
    <t>Vlastiti prihodi</t>
  </si>
  <si>
    <t>Prihodi za posebne namjene</t>
  </si>
  <si>
    <t>Pomoći</t>
  </si>
  <si>
    <t>Korisnik proračuna</t>
  </si>
  <si>
    <t>(proračunski/izvanproračunski)</t>
  </si>
  <si>
    <t>Prihodi i primici</t>
  </si>
  <si>
    <t>Donacije</t>
  </si>
  <si>
    <t>Ukupno</t>
  </si>
  <si>
    <t>Brojčana oznaka i naziv glavnog programa</t>
  </si>
  <si>
    <t>Brojčana oznaka i naziv programa</t>
  </si>
  <si>
    <t>Naziv računa</t>
  </si>
  <si>
    <t>Sveukupno KP</t>
  </si>
  <si>
    <t>Prihodi od prodaje ili zamjene nefinancijjske imovine i naknade s naslova osiguranja</t>
  </si>
  <si>
    <t>Namjenski primici</t>
  </si>
  <si>
    <t>Vlastiti prihodi - Prihodi ostvareni obavljanjem osnovnih i ostalih poslova vlastite djelatnosti</t>
  </si>
  <si>
    <t>Račun 
rashoda/
izdatka</t>
  </si>
  <si>
    <t>Plaće</t>
  </si>
  <si>
    <t>Ostali rashodi za zaposlene</t>
  </si>
  <si>
    <t>Doprinosi na plaće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</si>
  <si>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</si>
  <si>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</si>
  <si>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</si>
  <si>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</si>
  <si>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</si>
  <si>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Naknade građanima i kućanstvima na temelju osiguranja i druge naknade</t>
  </si>
  <si>
    <t>Ostale naknade građanima i kućanstvima iz proračuna</t>
  </si>
  <si>
    <t>Ostali rashodi</t>
  </si>
  <si>
    <t>Rashodi za nabavu nefinancijske imovine</t>
  </si>
  <si>
    <t>Rashodi za nabavu neproizvedene imovine</t>
  </si>
  <si>
    <t>Nematerijalna imovina</t>
  </si>
  <si>
    <t>Rashodi za nabavu neproizvedene dugotrajne imovine</t>
  </si>
  <si>
    <t>Postrojenja i oprema</t>
  </si>
  <si>
    <t>Rashodi za dodatna ulaganja na nefinancijskoj imovini</t>
  </si>
  <si>
    <t>Dodatna ulaganja na građevinskim objektima</t>
  </si>
  <si>
    <t>Dodatna ulaganja na postrojenjima i opremi</t>
  </si>
  <si>
    <t>PLAN 2012</t>
  </si>
  <si>
    <t>Prihodi od  nefinancijske imovine i nadoknada šteta s osnova osiguranja</t>
  </si>
  <si>
    <t>Ružica Alaber, dipl.soc.radnica</t>
  </si>
  <si>
    <t>Dom za starije i nemoćne osobe Požega, Dr. Filipa Potrebice 2a, 34 000 Požega</t>
  </si>
  <si>
    <t>Naknade troškova osobama izvan radnog odnosa (HZZ)</t>
  </si>
  <si>
    <t>MANJAK PRIHODA POSLOVANJA  ZA POKRIĆE  RASHODA iz prethodnih godina- preneseni</t>
  </si>
  <si>
    <t>UKUPNO A/Tpr./Kpr.rashodi poslovanja</t>
  </si>
  <si>
    <t>UKUPNO A/Tpr./Kpr.rashodi za nabavu nefinancijske imovine</t>
  </si>
  <si>
    <t>1. Pružanje socijalne usluge smještaja starijim i teško bolesnim odraslim osobama</t>
  </si>
  <si>
    <t>2. Pružanje usluga pomoći u kući</t>
  </si>
  <si>
    <t>3. Iznajmljivanje prostora</t>
  </si>
  <si>
    <t>4. Stručno osposobljavanje za rad bez zasnivanja radnog odnosa</t>
  </si>
  <si>
    <t xml:space="preserve">    UKUPNO SVI PROGRAMI</t>
  </si>
  <si>
    <t>RASHODI ZA ZAPOSLENE</t>
  </si>
  <si>
    <t>MATERIJALNI RASHODI</t>
  </si>
  <si>
    <t>FINANCIJSKI RASHODI</t>
  </si>
  <si>
    <t>RAVNATELJICA:</t>
  </si>
  <si>
    <t>5. Pružanje usluga pratnje kao pomoć i podrška nemoćnim osobama starije životne dobi - javni rad</t>
  </si>
  <si>
    <t>Nematerijalna proizvedena imovina</t>
  </si>
  <si>
    <t>RAVNATELJICA</t>
  </si>
  <si>
    <t>I.IZMJENE PLANA ZA 2016.</t>
  </si>
  <si>
    <t>I. Izmjene plana za  
2016.</t>
  </si>
  <si>
    <t>I.IZMJENE  PLANA ZA 2016.</t>
  </si>
  <si>
    <t>I.Izmjene Plana 
2016.</t>
  </si>
  <si>
    <t>I.Izmjene PLANA ZA 2016.</t>
  </si>
  <si>
    <t xml:space="preserve">I.Izmjene plana za 2016. </t>
  </si>
  <si>
    <t xml:space="preserve">Višak prihoda - preneseni </t>
  </si>
  <si>
    <t>Višak prihoda - preneseni</t>
  </si>
  <si>
    <t>I.Izmjene Plana za
2016.</t>
  </si>
  <si>
    <t>VIŠAK PRIHODA POSLOVANJA  ZA POKRIĆE  MANJKA iz prethodnih godina</t>
  </si>
  <si>
    <t>TABLICA br. 5</t>
  </si>
  <si>
    <t>TABLICA br. 4</t>
  </si>
  <si>
    <t>TABLICA br. 3</t>
  </si>
  <si>
    <t>TABLICA br. 2</t>
  </si>
  <si>
    <t>TABLICA br. 1</t>
  </si>
  <si>
    <t>I. IZMJENE Plana rashoda i izdataka za  2016. godinu</t>
  </si>
  <si>
    <r>
      <t>Razlika</t>
    </r>
    <r>
      <rPr>
        <sz val="14"/>
        <rFont val="Arial"/>
        <family val="2"/>
      </rPr>
      <t xml:space="preserve"> (4=3-2)</t>
    </r>
  </si>
  <si>
    <t xml:space="preserve">Prihodi za posebne namjene </t>
  </si>
  <si>
    <t>Tablica br. 1</t>
  </si>
  <si>
    <t>II IZMJENE Plana rashoda i izdataka za  2016. godinu</t>
  </si>
  <si>
    <t>II.IZMJENE  PLANA ZA 2016.</t>
  </si>
  <si>
    <t>II.IZMJENE PLANA 2016.</t>
  </si>
  <si>
    <t>II. Izmjene plana za  
2016.</t>
  </si>
  <si>
    <t>II.IZMJENE Plan rashoda i izdataka za  2016. godinu</t>
  </si>
  <si>
    <t>II.Izmjene Plana 
2016.</t>
  </si>
  <si>
    <t>II. IZMJENE Plana rashoda i izdataka za  2016. godinu</t>
  </si>
  <si>
    <t>II.Izmjene PLANA ZA 2016.</t>
  </si>
  <si>
    <t xml:space="preserve">II.Izmjene plana za 2016. </t>
  </si>
  <si>
    <t>II.IZMJENE PLANA ZA 2016.</t>
  </si>
  <si>
    <t>U Požegi, 15.12.2016. godine</t>
  </si>
  <si>
    <t>RAZLIKA II. Izmjena plana i I. Izmjena plana</t>
  </si>
  <si>
    <t>Višak prihoda - preneseni (umanjen za povrat sredstava HZZ-u u iznosu 7.177)</t>
  </si>
  <si>
    <t>Prihodi za posebne namjene (IF HZZ=1.350, IF V=16.000 kn)</t>
  </si>
  <si>
    <t>Prihodi za posebne namjene (16.000 kn za program stručnog osposobljavanja)</t>
  </si>
  <si>
    <t>Naknade troškova osobama izvan radnog odnosa (HZZ) (16.000 kn u programu stručnog osposobljavanja)</t>
  </si>
  <si>
    <t>II.Izmjene Plana za
2016.</t>
  </si>
  <si>
    <t>NAPOMENA: Preneseni manjak prihoda poslovanja  iz prijašnjih godina (nastao temeljem plaća po sudskim presudama) iznosi 734.780 kn, te se razlika od  496.878 kn planira pokriti kroz naredne  dvije godine (uvršteno u projekcije plana za 2017. i 2018. godinu)</t>
  </si>
</sst>
</file>

<file path=xl/styles.xml><?xml version="1.0" encoding="utf-8"?>
<styleSheet xmlns="http://schemas.openxmlformats.org/spreadsheetml/2006/main">
  <numFmts count="3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  <numFmt numFmtId="185" formatCode="yyyy\.mm\.dd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yyyy/mm/dd"/>
    <numFmt numFmtId="191" formatCode="&quot;Istinito&quot;;&quot;Istinito&quot;;&quot;Neistinito&quot;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1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tted">
        <color indexed="22"/>
      </right>
      <top style="thin"/>
      <bottom style="double"/>
    </border>
    <border>
      <left style="dotted">
        <color indexed="22"/>
      </left>
      <right style="dotted">
        <color indexed="22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tted">
        <color indexed="22"/>
      </right>
      <top style="double"/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thin"/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tted">
        <color indexed="22"/>
      </left>
      <right style="dotted">
        <color indexed="22"/>
      </right>
      <top style="double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3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Font="0" applyAlignment="0" applyProtection="0"/>
    <xf numFmtId="0" fontId="5" fillId="23" borderId="2" applyNumberFormat="0" applyAlignment="0" applyProtection="0"/>
    <xf numFmtId="0" fontId="6" fillId="24" borderId="3" applyNumberFormat="0" applyAlignment="0" applyProtection="0"/>
    <xf numFmtId="0" fontId="7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1" borderId="2" applyNumberFormat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14" fillId="27" borderId="7" applyNumberFormat="0" applyAlignment="0" applyProtection="0"/>
    <xf numFmtId="0" fontId="15" fillId="27" borderId="2" applyNumberFormat="0" applyAlignment="0" applyProtection="0"/>
    <xf numFmtId="0" fontId="16" fillId="0" borderId="8" applyNumberFormat="0" applyFill="0" applyAlignment="0" applyProtection="0"/>
    <xf numFmtId="0" fontId="3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2" fillId="11" borderId="0" applyNumberFormat="0" applyBorder="0" applyAlignment="0" applyProtection="0"/>
    <xf numFmtId="0" fontId="4" fillId="4" borderId="1" applyNumberFormat="0" applyFont="0" applyAlignment="0" applyProtection="0"/>
    <xf numFmtId="0" fontId="14" fillId="23" borderId="7" applyNumberFormat="0" applyAlignment="0" applyProtection="0"/>
    <xf numFmtId="9" fontId="0" fillId="0" borderId="0" applyFont="0" applyFill="0" applyBorder="0" applyAlignment="0" applyProtection="0"/>
    <xf numFmtId="0" fontId="23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6" fillId="24" borderId="3" applyNumberFormat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26" fillId="0" borderId="14" applyNumberFormat="0" applyFill="0" applyAlignment="0" applyProtection="0"/>
    <xf numFmtId="0" fontId="13" fillId="5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3" fontId="28" fillId="0" borderId="0" xfId="0" applyNumberFormat="1" applyFont="1" applyBorder="1" applyAlignment="1" quotePrefix="1">
      <alignment horizontal="left"/>
    </xf>
    <xf numFmtId="3" fontId="28" fillId="0" borderId="0" xfId="0" applyNumberFormat="1" applyFont="1" applyAlignment="1">
      <alignment/>
    </xf>
    <xf numFmtId="3" fontId="30" fillId="0" borderId="0" xfId="0" applyNumberFormat="1" applyFont="1" applyFill="1" applyBorder="1" applyAlignment="1" quotePrefix="1">
      <alignment horizontal="left"/>
    </xf>
    <xf numFmtId="3" fontId="30" fillId="0" borderId="0" xfId="0" applyNumberFormat="1" applyFont="1" applyFill="1" applyBorder="1" applyAlignment="1" quotePrefix="1">
      <alignment horizontal="left" wrapText="1"/>
    </xf>
    <xf numFmtId="3" fontId="27" fillId="0" borderId="0" xfId="0" applyNumberFormat="1" applyFont="1" applyAlignment="1">
      <alignment/>
    </xf>
    <xf numFmtId="0" fontId="28" fillId="0" borderId="0" xfId="0" applyNumberFormat="1" applyFont="1" applyBorder="1" applyAlignment="1">
      <alignment horizontal="center"/>
    </xf>
    <xf numFmtId="0" fontId="28" fillId="0" borderId="0" xfId="0" applyNumberFormat="1" applyFont="1" applyBorder="1" applyAlignment="1">
      <alignment horizontal="center" wrapText="1"/>
    </xf>
    <xf numFmtId="0" fontId="28" fillId="0" borderId="15" xfId="0" applyNumberFormat="1" applyFont="1" applyBorder="1" applyAlignment="1">
      <alignment horizontal="center"/>
    </xf>
    <xf numFmtId="0" fontId="28" fillId="0" borderId="15" xfId="0" applyNumberFormat="1" applyFont="1" applyBorder="1" applyAlignment="1">
      <alignment horizontal="center" wrapText="1"/>
    </xf>
    <xf numFmtId="0" fontId="28" fillId="0" borderId="16" xfId="0" applyNumberFormat="1" applyFont="1" applyBorder="1" applyAlignment="1">
      <alignment horizontal="center" vertical="center" wrapText="1"/>
    </xf>
    <xf numFmtId="3" fontId="28" fillId="0" borderId="16" xfId="0" applyNumberFormat="1" applyFont="1" applyBorder="1" applyAlignment="1">
      <alignment horizontal="center" vertical="center" wrapText="1"/>
    </xf>
    <xf numFmtId="3" fontId="27" fillId="0" borderId="0" xfId="0" applyNumberFormat="1" applyFont="1" applyAlignment="1">
      <alignment wrapText="1"/>
    </xf>
    <xf numFmtId="0" fontId="28" fillId="0" borderId="16" xfId="0" applyNumberFormat="1" applyFont="1" applyBorder="1" applyAlignment="1">
      <alignment horizontal="center" vertical="center"/>
    </xf>
    <xf numFmtId="3" fontId="28" fillId="0" borderId="16" xfId="0" applyNumberFormat="1" applyFont="1" applyBorder="1" applyAlignment="1">
      <alignment vertical="center"/>
    </xf>
    <xf numFmtId="0" fontId="27" fillId="0" borderId="16" xfId="0" applyNumberFormat="1" applyFont="1" applyBorder="1" applyAlignment="1">
      <alignment horizontal="center" vertical="center"/>
    </xf>
    <xf numFmtId="0" fontId="27" fillId="0" borderId="16" xfId="0" applyNumberFormat="1" applyFont="1" applyBorder="1" applyAlignment="1">
      <alignment vertical="center" wrapText="1"/>
    </xf>
    <xf numFmtId="3" fontId="27" fillId="0" borderId="16" xfId="0" applyNumberFormat="1" applyFont="1" applyBorder="1" applyAlignment="1">
      <alignment vertical="center"/>
    </xf>
    <xf numFmtId="0" fontId="27" fillId="0" borderId="16" xfId="0" applyNumberFormat="1" applyFont="1" applyBorder="1" applyAlignment="1" quotePrefix="1">
      <alignment horizontal="left" vertical="center" wrapText="1"/>
    </xf>
    <xf numFmtId="3" fontId="27" fillId="0" borderId="16" xfId="0" applyNumberFormat="1" applyFont="1" applyBorder="1" applyAlignment="1" quotePrefix="1">
      <alignment vertical="center"/>
    </xf>
    <xf numFmtId="0" fontId="28" fillId="0" borderId="16" xfId="0" applyNumberFormat="1" applyFont="1" applyBorder="1" applyAlignment="1">
      <alignment horizontal="left" vertical="center" wrapText="1"/>
    </xf>
    <xf numFmtId="3" fontId="28" fillId="0" borderId="16" xfId="0" applyNumberFormat="1" applyFont="1" applyBorder="1" applyAlignment="1" quotePrefix="1">
      <alignment vertical="center"/>
    </xf>
    <xf numFmtId="3" fontId="28" fillId="0" borderId="16" xfId="0" applyNumberFormat="1" applyFont="1" applyBorder="1" applyAlignment="1">
      <alignment horizontal="right" vertical="center"/>
    </xf>
    <xf numFmtId="0" fontId="28" fillId="0" borderId="16" xfId="0" applyNumberFormat="1" applyFont="1" applyBorder="1" applyAlignment="1">
      <alignment vertical="center" wrapText="1"/>
    </xf>
    <xf numFmtId="3" fontId="28" fillId="0" borderId="16" xfId="0" applyNumberFormat="1" applyFont="1" applyFill="1" applyBorder="1" applyAlignment="1">
      <alignment vertical="center"/>
    </xf>
    <xf numFmtId="3" fontId="27" fillId="0" borderId="16" xfId="0" applyNumberFormat="1" applyFont="1" applyFill="1" applyBorder="1" applyAlignment="1">
      <alignment vertical="center"/>
    </xf>
    <xf numFmtId="0" fontId="27" fillId="0" borderId="0" xfId="0" applyNumberFormat="1" applyFont="1" applyAlignment="1">
      <alignment horizontal="center"/>
    </xf>
    <xf numFmtId="0" fontId="27" fillId="0" borderId="0" xfId="0" applyNumberFormat="1" applyFont="1" applyAlignment="1">
      <alignment wrapText="1"/>
    </xf>
    <xf numFmtId="0" fontId="27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 wrapText="1"/>
    </xf>
    <xf numFmtId="0" fontId="27" fillId="0" borderId="0" xfId="0" applyNumberFormat="1" applyFont="1" applyAlignment="1">
      <alignment/>
    </xf>
    <xf numFmtId="3" fontId="27" fillId="0" borderId="0" xfId="0" applyNumberFormat="1" applyFont="1" applyAlignment="1">
      <alignment horizontal="center" wrapText="1"/>
    </xf>
    <xf numFmtId="3" fontId="28" fillId="0" borderId="0" xfId="0" applyNumberFormat="1" applyFont="1" applyBorder="1" applyAlignment="1" quotePrefix="1">
      <alignment horizontal="left" wrapText="1"/>
    </xf>
    <xf numFmtId="0" fontId="27" fillId="0" borderId="0" xfId="0" applyFont="1" applyAlignment="1">
      <alignment horizontal="center" wrapText="1"/>
    </xf>
    <xf numFmtId="0" fontId="28" fillId="0" borderId="0" xfId="0" applyFont="1" applyAlignment="1">
      <alignment/>
    </xf>
    <xf numFmtId="3" fontId="28" fillId="0" borderId="15" xfId="0" applyNumberFormat="1" applyFont="1" applyBorder="1" applyAlignment="1" quotePrefix="1">
      <alignment horizontal="left"/>
    </xf>
    <xf numFmtId="3" fontId="27" fillId="0" borderId="17" xfId="0" applyNumberFormat="1" applyFont="1" applyBorder="1" applyAlignment="1">
      <alignment wrapText="1"/>
    </xf>
    <xf numFmtId="3" fontId="27" fillId="0" borderId="17" xfId="0" applyNumberFormat="1" applyFont="1" applyBorder="1" applyAlignment="1">
      <alignment/>
    </xf>
    <xf numFmtId="3" fontId="27" fillId="0" borderId="0" xfId="0" applyNumberFormat="1" applyFont="1" applyAlignment="1">
      <alignment horizontal="left"/>
    </xf>
    <xf numFmtId="3" fontId="28" fillId="0" borderId="0" xfId="0" applyNumberFormat="1" applyFont="1" applyAlignment="1" quotePrefix="1">
      <alignment horizontal="left"/>
    </xf>
    <xf numFmtId="3" fontId="30" fillId="0" borderId="18" xfId="0" applyNumberFormat="1" applyFont="1" applyBorder="1" applyAlignment="1">
      <alignment horizontal="left"/>
    </xf>
    <xf numFmtId="0" fontId="27" fillId="0" borderId="18" xfId="0" applyNumberFormat="1" applyFont="1" applyBorder="1" applyAlignment="1">
      <alignment wrapText="1"/>
    </xf>
    <xf numFmtId="0" fontId="27" fillId="0" borderId="18" xfId="0" applyNumberFormat="1" applyFont="1" applyBorder="1" applyAlignment="1">
      <alignment/>
    </xf>
    <xf numFmtId="3" fontId="27" fillId="0" borderId="19" xfId="0" applyNumberFormat="1" applyFont="1" applyBorder="1" applyAlignment="1">
      <alignment/>
    </xf>
    <xf numFmtId="3" fontId="28" fillId="0" borderId="20" xfId="0" applyNumberFormat="1" applyFont="1" applyBorder="1" applyAlignment="1">
      <alignment horizontal="center" vertical="center" wrapText="1"/>
    </xf>
    <xf numFmtId="3" fontId="31" fillId="0" borderId="21" xfId="0" applyNumberFormat="1" applyFont="1" applyBorder="1" applyAlignment="1">
      <alignment horizontal="left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23" xfId="103" applyNumberFormat="1" applyFont="1" applyBorder="1" applyAlignment="1">
      <alignment/>
    </xf>
    <xf numFmtId="179" fontId="28" fillId="0" borderId="24" xfId="103" applyFont="1" applyBorder="1" applyAlignment="1">
      <alignment wrapText="1"/>
    </xf>
    <xf numFmtId="3" fontId="28" fillId="0" borderId="18" xfId="0" applyNumberFormat="1" applyFont="1" applyBorder="1" applyAlignment="1">
      <alignment horizontal="left"/>
    </xf>
    <xf numFmtId="3" fontId="28" fillId="0" borderId="18" xfId="0" applyNumberFormat="1" applyFont="1" applyBorder="1" applyAlignment="1">
      <alignment wrapText="1"/>
    </xf>
    <xf numFmtId="3" fontId="28" fillId="0" borderId="18" xfId="0" applyNumberFormat="1" applyFont="1" applyBorder="1" applyAlignment="1">
      <alignment/>
    </xf>
    <xf numFmtId="179" fontId="28" fillId="0" borderId="18" xfId="103" applyFont="1" applyBorder="1" applyAlignment="1">
      <alignment/>
    </xf>
    <xf numFmtId="3" fontId="28" fillId="0" borderId="18" xfId="103" applyNumberFormat="1" applyFont="1" applyBorder="1" applyAlignment="1">
      <alignment/>
    </xf>
    <xf numFmtId="3" fontId="28" fillId="0" borderId="25" xfId="0" applyNumberFormat="1" applyFont="1" applyBorder="1" applyAlignment="1">
      <alignment horizontal="left" vertical="center" wrapText="1"/>
    </xf>
    <xf numFmtId="3" fontId="27" fillId="0" borderId="25" xfId="103" applyNumberFormat="1" applyFont="1" applyBorder="1" applyAlignment="1">
      <alignment/>
    </xf>
    <xf numFmtId="3" fontId="28" fillId="0" borderId="0" xfId="0" applyNumberFormat="1" applyFont="1" applyBorder="1" applyAlignment="1">
      <alignment horizontal="left" vertical="center"/>
    </xf>
    <xf numFmtId="3" fontId="27" fillId="0" borderId="0" xfId="103" applyNumberFormat="1" applyFont="1" applyBorder="1" applyAlignment="1">
      <alignment/>
    </xf>
    <xf numFmtId="179" fontId="28" fillId="0" borderId="0" xfId="103" applyFont="1" applyBorder="1" applyAlignment="1">
      <alignment wrapText="1"/>
    </xf>
    <xf numFmtId="3" fontId="28" fillId="0" borderId="0" xfId="0" applyNumberFormat="1" applyFont="1" applyBorder="1" applyAlignment="1">
      <alignment wrapText="1"/>
    </xf>
    <xf numFmtId="3" fontId="28" fillId="0" borderId="0" xfId="0" applyNumberFormat="1" applyFont="1" applyBorder="1" applyAlignment="1">
      <alignment/>
    </xf>
    <xf numFmtId="179" fontId="27" fillId="0" borderId="0" xfId="103" applyFont="1" applyBorder="1" applyAlignment="1">
      <alignment/>
    </xf>
    <xf numFmtId="3" fontId="28" fillId="0" borderId="0" xfId="0" applyNumberFormat="1" applyFont="1" applyBorder="1" applyAlignment="1">
      <alignment horizontal="left"/>
    </xf>
    <xf numFmtId="179" fontId="28" fillId="0" borderId="0" xfId="103" applyFont="1" applyBorder="1" applyAlignment="1">
      <alignment/>
    </xf>
    <xf numFmtId="3" fontId="28" fillId="0" borderId="0" xfId="103" applyNumberFormat="1" applyFont="1" applyBorder="1" applyAlignment="1">
      <alignment/>
    </xf>
    <xf numFmtId="3" fontId="28" fillId="0" borderId="0" xfId="0" applyNumberFormat="1" applyFont="1" applyFill="1" applyBorder="1" applyAlignment="1">
      <alignment horizontal="left"/>
    </xf>
    <xf numFmtId="3" fontId="28" fillId="0" borderId="0" xfId="0" applyNumberFormat="1" applyFont="1" applyFill="1" applyAlignment="1">
      <alignment/>
    </xf>
    <xf numFmtId="3" fontId="30" fillId="0" borderId="0" xfId="0" applyNumberFormat="1" applyFont="1" applyFill="1" applyBorder="1" applyAlignment="1">
      <alignment horizontal="left"/>
    </xf>
    <xf numFmtId="3" fontId="28" fillId="0" borderId="0" xfId="0" applyNumberFormat="1" applyFont="1" applyBorder="1" applyAlignment="1">
      <alignment horizontal="center" wrapText="1"/>
    </xf>
    <xf numFmtId="0" fontId="27" fillId="0" borderId="15" xfId="0" applyFont="1" applyBorder="1" applyAlignment="1">
      <alignment horizontal="center"/>
    </xf>
    <xf numFmtId="3" fontId="27" fillId="0" borderId="0" xfId="0" applyNumberFormat="1" applyFont="1" applyBorder="1" applyAlignment="1">
      <alignment/>
    </xf>
    <xf numFmtId="3" fontId="28" fillId="0" borderId="26" xfId="0" applyNumberFormat="1" applyFont="1" applyBorder="1" applyAlignment="1">
      <alignment horizontal="center" vertical="center" wrapText="1"/>
    </xf>
    <xf numFmtId="3" fontId="28" fillId="0" borderId="27" xfId="0" applyNumberFormat="1" applyFont="1" applyBorder="1" applyAlignment="1">
      <alignment horizontal="center" vertical="center" wrapText="1"/>
    </xf>
    <xf numFmtId="3" fontId="28" fillId="0" borderId="28" xfId="0" applyNumberFormat="1" applyFont="1" applyBorder="1" applyAlignment="1">
      <alignment horizontal="center" vertical="center" wrapText="1"/>
    </xf>
    <xf numFmtId="3" fontId="28" fillId="0" borderId="29" xfId="0" applyNumberFormat="1" applyFont="1" applyFill="1" applyBorder="1" applyAlignment="1">
      <alignment vertical="center"/>
    </xf>
    <xf numFmtId="3" fontId="28" fillId="0" borderId="26" xfId="0" applyNumberFormat="1" applyFont="1" applyFill="1" applyBorder="1" applyAlignment="1">
      <alignment vertical="center"/>
    </xf>
    <xf numFmtId="3" fontId="28" fillId="0" borderId="27" xfId="0" applyNumberFormat="1" applyFont="1" applyBorder="1" applyAlignment="1">
      <alignment vertical="center"/>
    </xf>
    <xf numFmtId="3" fontId="27" fillId="0" borderId="28" xfId="0" applyNumberFormat="1" applyFont="1" applyBorder="1" applyAlignment="1">
      <alignment horizontal="center" vertical="center"/>
    </xf>
    <xf numFmtId="3" fontId="28" fillId="0" borderId="27" xfId="0" applyNumberFormat="1" applyFont="1" applyFill="1" applyBorder="1" applyAlignment="1">
      <alignment vertical="center"/>
    </xf>
    <xf numFmtId="0" fontId="27" fillId="0" borderId="16" xfId="0" applyNumberFormat="1" applyFont="1" applyBorder="1" applyAlignment="1">
      <alignment horizontal="left" vertical="center" wrapText="1"/>
    </xf>
    <xf numFmtId="0" fontId="28" fillId="0" borderId="16" xfId="0" applyNumberFormat="1" applyFont="1" applyBorder="1" applyAlignment="1" quotePrefix="1">
      <alignment horizontal="left" vertical="center" wrapText="1"/>
    </xf>
    <xf numFmtId="3" fontId="28" fillId="0" borderId="16" xfId="0" applyNumberFormat="1" applyFont="1" applyBorder="1" applyAlignment="1" quotePrefix="1">
      <alignment horizontal="right" vertical="center"/>
    </xf>
    <xf numFmtId="3" fontId="28" fillId="0" borderId="27" xfId="0" applyNumberFormat="1" applyFont="1" applyBorder="1" applyAlignment="1">
      <alignment horizontal="right" vertical="center"/>
    </xf>
    <xf numFmtId="3" fontId="28" fillId="0" borderId="29" xfId="0" applyNumberFormat="1" applyFont="1" applyFill="1" applyBorder="1" applyAlignment="1">
      <alignment horizontal="right" vertical="center"/>
    </xf>
    <xf numFmtId="3" fontId="28" fillId="0" borderId="16" xfId="0" applyNumberFormat="1" applyFont="1" applyBorder="1" applyAlignment="1" quotePrefix="1">
      <alignment horizontal="center" vertical="center"/>
    </xf>
    <xf numFmtId="3" fontId="28" fillId="0" borderId="16" xfId="0" applyNumberFormat="1" applyFont="1" applyBorder="1" applyAlignment="1" quotePrefix="1">
      <alignment horizontal="left" vertical="center" wrapText="1"/>
    </xf>
    <xf numFmtId="3" fontId="28" fillId="0" borderId="30" xfId="0" applyNumberFormat="1" applyFont="1" applyFill="1" applyBorder="1" applyAlignment="1">
      <alignment vertical="center"/>
    </xf>
    <xf numFmtId="3" fontId="28" fillId="0" borderId="31" xfId="0" applyNumberFormat="1" applyFont="1" applyBorder="1" applyAlignment="1" quotePrefix="1">
      <alignment horizontal="right" vertical="center"/>
    </xf>
    <xf numFmtId="3" fontId="28" fillId="0" borderId="32" xfId="0" applyNumberFormat="1" applyFont="1" applyBorder="1" applyAlignment="1" quotePrefix="1">
      <alignment horizontal="right" vertical="center"/>
    </xf>
    <xf numFmtId="3" fontId="27" fillId="0" borderId="0" xfId="0" applyNumberFormat="1" applyFont="1" applyAlignment="1">
      <alignment horizontal="center"/>
    </xf>
    <xf numFmtId="3" fontId="27" fillId="0" borderId="0" xfId="0" applyNumberFormat="1" applyFont="1" applyBorder="1" applyAlignment="1">
      <alignment wrapText="1"/>
    </xf>
    <xf numFmtId="3" fontId="27" fillId="0" borderId="23" xfId="103" applyNumberFormat="1" applyFont="1" applyFill="1" applyBorder="1" applyAlignment="1">
      <alignment/>
    </xf>
    <xf numFmtId="3" fontId="28" fillId="0" borderId="24" xfId="0" applyNumberFormat="1" applyFont="1" applyBorder="1" applyAlignment="1">
      <alignment wrapText="1"/>
    </xf>
    <xf numFmtId="3" fontId="28" fillId="0" borderId="24" xfId="0" applyNumberFormat="1" applyFont="1" applyBorder="1" applyAlignment="1">
      <alignment/>
    </xf>
    <xf numFmtId="179" fontId="27" fillId="0" borderId="24" xfId="103" applyFont="1" applyBorder="1" applyAlignment="1">
      <alignment/>
    </xf>
    <xf numFmtId="3" fontId="27" fillId="0" borderId="24" xfId="103" applyNumberFormat="1" applyFont="1" applyBorder="1" applyAlignment="1">
      <alignment/>
    </xf>
    <xf numFmtId="3" fontId="27" fillId="0" borderId="0" xfId="0" applyNumberFormat="1" applyFont="1" applyFill="1" applyBorder="1" applyAlignment="1" quotePrefix="1">
      <alignment horizontal="left"/>
    </xf>
    <xf numFmtId="3" fontId="27" fillId="0" borderId="21" xfId="0" applyNumberFormat="1" applyFont="1" applyBorder="1" applyAlignment="1">
      <alignment/>
    </xf>
    <xf numFmtId="3" fontId="27" fillId="0" borderId="16" xfId="0" applyNumberFormat="1" applyFont="1" applyBorder="1" applyAlignment="1">
      <alignment horizontal="center" vertical="center"/>
    </xf>
    <xf numFmtId="3" fontId="27" fillId="0" borderId="29" xfId="0" applyNumberFormat="1" applyFont="1" applyFill="1" applyBorder="1" applyAlignment="1">
      <alignment vertical="center"/>
    </xf>
    <xf numFmtId="3" fontId="27" fillId="0" borderId="26" xfId="0" applyNumberFormat="1" applyFont="1" applyFill="1" applyBorder="1" applyAlignment="1">
      <alignment vertical="center"/>
    </xf>
    <xf numFmtId="3" fontId="27" fillId="0" borderId="16" xfId="0" applyNumberFormat="1" applyFont="1" applyFill="1" applyBorder="1" applyAlignment="1">
      <alignment/>
    </xf>
    <xf numFmtId="3" fontId="27" fillId="0" borderId="27" xfId="0" applyNumberFormat="1" applyFont="1" applyFill="1" applyBorder="1" applyAlignment="1">
      <alignment vertical="center"/>
    </xf>
    <xf numFmtId="3" fontId="27" fillId="0" borderId="29" xfId="0" applyNumberFormat="1" applyFont="1" applyBorder="1" applyAlignment="1">
      <alignment vertical="center"/>
    </xf>
    <xf numFmtId="3" fontId="27" fillId="0" borderId="26" xfId="0" applyNumberFormat="1" applyFont="1" applyBorder="1" applyAlignment="1">
      <alignment vertical="center"/>
    </xf>
    <xf numFmtId="3" fontId="27" fillId="0" borderId="27" xfId="0" applyNumberFormat="1" applyFont="1" applyBorder="1" applyAlignment="1">
      <alignment vertical="center"/>
    </xf>
    <xf numFmtId="3" fontId="28" fillId="0" borderId="29" xfId="0" applyNumberFormat="1" applyFont="1" applyBorder="1" applyAlignment="1">
      <alignment vertical="center"/>
    </xf>
    <xf numFmtId="3" fontId="28" fillId="0" borderId="26" xfId="0" applyNumberFormat="1" applyFont="1" applyBorder="1" applyAlignment="1">
      <alignment vertical="center"/>
    </xf>
    <xf numFmtId="3" fontId="28" fillId="0" borderId="29" xfId="0" applyNumberFormat="1" applyFont="1" applyBorder="1" applyAlignment="1">
      <alignment horizontal="right" vertical="center"/>
    </xf>
    <xf numFmtId="3" fontId="28" fillId="0" borderId="26" xfId="0" applyNumberFormat="1" applyFont="1" applyBorder="1" applyAlignment="1">
      <alignment horizontal="right" vertical="center"/>
    </xf>
    <xf numFmtId="3" fontId="28" fillId="0" borderId="29" xfId="0" applyNumberFormat="1" applyFont="1" applyBorder="1" applyAlignment="1" quotePrefix="1">
      <alignment horizontal="right" vertical="center"/>
    </xf>
    <xf numFmtId="3" fontId="28" fillId="0" borderId="30" xfId="0" applyNumberFormat="1" applyFont="1" applyBorder="1" applyAlignment="1" quotePrefix="1">
      <alignment horizontal="right" vertical="center"/>
    </xf>
    <xf numFmtId="3" fontId="27" fillId="0" borderId="33" xfId="0" applyNumberFormat="1" applyFont="1" applyBorder="1" applyAlignment="1">
      <alignment horizontal="center" vertical="center" wrapText="1"/>
    </xf>
    <xf numFmtId="3" fontId="27" fillId="0" borderId="0" xfId="0" applyNumberFormat="1" applyFont="1" applyAlignment="1" quotePrefix="1">
      <alignment horizontal="left"/>
    </xf>
    <xf numFmtId="3" fontId="28" fillId="0" borderId="0" xfId="0" applyNumberFormat="1" applyFont="1" applyAlignment="1" quotePrefix="1">
      <alignment horizontal="left" wrapText="1"/>
    </xf>
    <xf numFmtId="3" fontId="31" fillId="0" borderId="0" xfId="0" applyNumberFormat="1" applyFont="1" applyBorder="1" applyAlignment="1">
      <alignment/>
    </xf>
    <xf numFmtId="3" fontId="28" fillId="0" borderId="20" xfId="0" applyNumberFormat="1" applyFont="1" applyFill="1" applyBorder="1" applyAlignment="1">
      <alignment horizontal="center" vertical="center" wrapText="1"/>
    </xf>
    <xf numFmtId="3" fontId="27" fillId="0" borderId="22" xfId="0" applyNumberFormat="1" applyFont="1" applyFill="1" applyBorder="1" applyAlignment="1">
      <alignment horizontal="center" vertical="center" wrapText="1"/>
    </xf>
    <xf numFmtId="3" fontId="27" fillId="0" borderId="24" xfId="103" applyNumberFormat="1" applyFont="1" applyFill="1" applyBorder="1" applyAlignment="1">
      <alignment/>
    </xf>
    <xf numFmtId="3" fontId="28" fillId="0" borderId="18" xfId="103" applyNumberFormat="1" applyFont="1" applyFill="1" applyBorder="1" applyAlignment="1">
      <alignment/>
    </xf>
    <xf numFmtId="0" fontId="27" fillId="0" borderId="15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3" fontId="28" fillId="0" borderId="26" xfId="0" applyNumberFormat="1" applyFont="1" applyFill="1" applyBorder="1" applyAlignment="1">
      <alignment horizontal="center" vertical="center" wrapText="1"/>
    </xf>
    <xf numFmtId="3" fontId="28" fillId="0" borderId="26" xfId="0" applyNumberFormat="1" applyFont="1" applyFill="1" applyBorder="1" applyAlignment="1">
      <alignment horizontal="right" vertical="center"/>
    </xf>
    <xf numFmtId="3" fontId="28" fillId="0" borderId="30" xfId="0" applyNumberFormat="1" applyFont="1" applyFill="1" applyBorder="1" applyAlignment="1" quotePrefix="1">
      <alignment horizontal="right" vertical="center"/>
    </xf>
    <xf numFmtId="0" fontId="27" fillId="0" borderId="16" xfId="0" applyNumberFormat="1" applyFont="1" applyFill="1" applyBorder="1" applyAlignment="1">
      <alignment horizontal="center" vertical="center"/>
    </xf>
    <xf numFmtId="0" fontId="28" fillId="0" borderId="29" xfId="0" applyNumberFormat="1" applyFont="1" applyBorder="1" applyAlignment="1">
      <alignment horizontal="center" vertical="center" wrapText="1"/>
    </xf>
    <xf numFmtId="0" fontId="28" fillId="0" borderId="0" xfId="0" applyNumberFormat="1" applyFont="1" applyAlignment="1">
      <alignment horizontal="center" wrapText="1"/>
    </xf>
    <xf numFmtId="0" fontId="27" fillId="0" borderId="0" xfId="0" applyFont="1" applyAlignment="1">
      <alignment horizontal="center" wrapText="1"/>
    </xf>
    <xf numFmtId="3" fontId="28" fillId="0" borderId="23" xfId="0" applyNumberFormat="1" applyFont="1" applyBorder="1" applyAlignment="1">
      <alignment horizontal="left" vertical="center"/>
    </xf>
    <xf numFmtId="3" fontId="28" fillId="0" borderId="23" xfId="0" applyNumberFormat="1" applyFont="1" applyBorder="1" applyAlignment="1">
      <alignment horizontal="left" vertical="center" wrapText="1"/>
    </xf>
    <xf numFmtId="0" fontId="27" fillId="0" borderId="0" xfId="0" applyNumberFormat="1" applyFont="1" applyAlignment="1">
      <alignment horizontal="left"/>
    </xf>
    <xf numFmtId="0" fontId="27" fillId="0" borderId="0" xfId="0" applyNumberFormat="1" applyFont="1" applyAlignment="1">
      <alignment/>
    </xf>
    <xf numFmtId="0" fontId="27" fillId="0" borderId="0" xfId="0" applyFont="1" applyAlignment="1">
      <alignment/>
    </xf>
    <xf numFmtId="179" fontId="28" fillId="0" borderId="24" xfId="103" applyFont="1" applyBorder="1" applyAlignment="1">
      <alignment wrapText="1"/>
    </xf>
    <xf numFmtId="0" fontId="27" fillId="0" borderId="24" xfId="0" applyFont="1" applyBorder="1" applyAlignment="1">
      <alignment wrapText="1"/>
    </xf>
    <xf numFmtId="3" fontId="28" fillId="0" borderId="25" xfId="0" applyNumberFormat="1" applyFont="1" applyBorder="1" applyAlignment="1">
      <alignment horizontal="left" vertical="center" wrapText="1"/>
    </xf>
    <xf numFmtId="3" fontId="28" fillId="0" borderId="0" xfId="0" applyNumberFormat="1" applyFont="1" applyBorder="1" applyAlignment="1">
      <alignment horizontal="left" vertical="center"/>
    </xf>
    <xf numFmtId="3" fontId="27" fillId="0" borderId="0" xfId="0" applyNumberFormat="1" applyFont="1" applyAlignment="1">
      <alignment horizontal="center" wrapText="1"/>
    </xf>
    <xf numFmtId="3" fontId="27" fillId="0" borderId="0" xfId="0" applyNumberFormat="1" applyFont="1" applyAlignment="1">
      <alignment horizontal="center"/>
    </xf>
    <xf numFmtId="0" fontId="28" fillId="0" borderId="34" xfId="0" applyNumberFormat="1" applyFont="1" applyBorder="1" applyAlignment="1">
      <alignment horizontal="center"/>
    </xf>
    <xf numFmtId="0" fontId="27" fillId="0" borderId="35" xfId="0" applyFont="1" applyBorder="1" applyAlignment="1">
      <alignment horizontal="center"/>
    </xf>
    <xf numFmtId="0" fontId="27" fillId="0" borderId="36" xfId="0" applyFont="1" applyBorder="1" applyAlignment="1">
      <alignment horizontal="center"/>
    </xf>
    <xf numFmtId="0" fontId="27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3" fontId="29" fillId="0" borderId="0" xfId="0" applyNumberFormat="1" applyFont="1" applyBorder="1" applyAlignment="1">
      <alignment wrapText="1"/>
    </xf>
    <xf numFmtId="0" fontId="29" fillId="0" borderId="0" xfId="0" applyFont="1" applyBorder="1" applyAlignment="1">
      <alignment wrapText="1"/>
    </xf>
    <xf numFmtId="0" fontId="29" fillId="0" borderId="0" xfId="0" applyFont="1" applyAlignment="1">
      <alignment wrapText="1"/>
    </xf>
    <xf numFmtId="3" fontId="28" fillId="0" borderId="37" xfId="0" applyNumberFormat="1" applyFont="1" applyBorder="1" applyAlignment="1">
      <alignment horizontal="left" vertical="center" wrapText="1"/>
    </xf>
    <xf numFmtId="3" fontId="28" fillId="0" borderId="38" xfId="0" applyNumberFormat="1" applyFont="1" applyBorder="1" applyAlignment="1">
      <alignment horizontal="left" vertical="center" wrapText="1"/>
    </xf>
    <xf numFmtId="3" fontId="28" fillId="0" borderId="39" xfId="0" applyNumberFormat="1" applyFont="1" applyBorder="1" applyAlignment="1">
      <alignment horizontal="left" vertical="center" wrapText="1"/>
    </xf>
    <xf numFmtId="0" fontId="0" fillId="0" borderId="0" xfId="0" applyAlignment="1">
      <alignment/>
    </xf>
    <xf numFmtId="0" fontId="28" fillId="0" borderId="34" xfId="0" applyNumberFormat="1" applyFont="1" applyBorder="1" applyAlignment="1">
      <alignment horizontal="center" wrapText="1"/>
    </xf>
    <xf numFmtId="0" fontId="27" fillId="0" borderId="35" xfId="0" applyFont="1" applyBorder="1" applyAlignment="1">
      <alignment horizontal="center" wrapText="1"/>
    </xf>
    <xf numFmtId="0" fontId="27" fillId="0" borderId="36" xfId="0" applyFont="1" applyBorder="1" applyAlignment="1">
      <alignment horizontal="center" wrapText="1"/>
    </xf>
    <xf numFmtId="0" fontId="27" fillId="0" borderId="0" xfId="0" applyNumberFormat="1" applyFont="1" applyAlignment="1">
      <alignment wrapText="1"/>
    </xf>
    <xf numFmtId="0" fontId="27" fillId="0" borderId="0" xfId="0" applyFont="1" applyAlignment="1">
      <alignment wrapText="1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40% - Naglasak1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Isticanje1" xfId="46"/>
    <cellStyle name="60% - Isticanje2" xfId="47"/>
    <cellStyle name="60% - Isticanje3" xfId="48"/>
    <cellStyle name="60% - Isticanje4" xfId="49"/>
    <cellStyle name="60% - Isticanje5" xfId="50"/>
    <cellStyle name="60% - Isticanje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ilješka" xfId="59"/>
    <cellStyle name="Calculation" xfId="60"/>
    <cellStyle name="Check Cell" xfId="61"/>
    <cellStyle name="Dobro" xfId="62"/>
    <cellStyle name="Explanatory Text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Isticanje1" xfId="71"/>
    <cellStyle name="Isticanje2" xfId="72"/>
    <cellStyle name="Isticanje3" xfId="73"/>
    <cellStyle name="Isticanje4" xfId="74"/>
    <cellStyle name="Isticanje5" xfId="75"/>
    <cellStyle name="Isticanje6" xfId="76"/>
    <cellStyle name="Izlaz" xfId="77"/>
    <cellStyle name="Izračun" xfId="78"/>
    <cellStyle name="Linked Cell" xfId="79"/>
    <cellStyle name="Loše" xfId="80"/>
    <cellStyle name="Naslov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tabSelected="1" zoomScalePageLayoutView="0" workbookViewId="0" topLeftCell="A1">
      <selection activeCell="Q40" sqref="Q40"/>
    </sheetView>
  </sheetViews>
  <sheetFormatPr defaultColWidth="9.140625" defaultRowHeight="25.5" customHeight="1"/>
  <cols>
    <col min="1" max="1" width="12.00390625" style="26" customWidth="1"/>
    <col min="2" max="2" width="41.7109375" style="27" customWidth="1"/>
    <col min="3" max="3" width="0.42578125" style="31" customWidth="1"/>
    <col min="4" max="4" width="21.7109375" style="5" customWidth="1"/>
    <col min="5" max="5" width="22.28125" style="5" customWidth="1"/>
    <col min="6" max="6" width="19.57421875" style="12" customWidth="1"/>
    <col min="7" max="7" width="20.28125" style="5" customWidth="1"/>
    <col min="8" max="8" width="20.57421875" style="5" customWidth="1"/>
    <col min="9" max="9" width="17.421875" style="5" customWidth="1"/>
    <col min="10" max="10" width="16.8515625" style="5" customWidth="1"/>
    <col min="11" max="11" width="20.57421875" style="5" customWidth="1"/>
    <col min="12" max="12" width="20.00390625" style="5" customWidth="1"/>
    <col min="13" max="13" width="0.42578125" style="5" customWidth="1"/>
    <col min="14" max="14" width="16.7109375" style="5" hidden="1" customWidth="1"/>
    <col min="15" max="15" width="0.13671875" style="5" customWidth="1"/>
    <col min="16" max="16" width="10.7109375" style="5" customWidth="1"/>
    <col min="17" max="17" width="10.421875" style="5" customWidth="1"/>
    <col min="18" max="18" width="10.421875" style="5" bestFit="1" customWidth="1"/>
    <col min="19" max="21" width="9.140625" style="5" customWidth="1"/>
    <col min="22" max="22" width="9.421875" style="5" bestFit="1" customWidth="1"/>
    <col min="23" max="23" width="10.140625" style="5" bestFit="1" customWidth="1"/>
    <col min="24" max="16384" width="9.140625" style="5" customWidth="1"/>
  </cols>
  <sheetData>
    <row r="1" spans="1:17" ht="25.5" customHeight="1">
      <c r="A1" s="130" t="s">
        <v>76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35"/>
      <c r="N1" s="5" t="s">
        <v>71</v>
      </c>
      <c r="O1" s="34"/>
      <c r="P1" s="34"/>
      <c r="Q1" s="34"/>
    </row>
    <row r="2" spans="1:17" ht="25.5" customHeight="1">
      <c r="A2" s="34"/>
      <c r="B2" s="34"/>
      <c r="C2" s="34"/>
      <c r="D2" s="34"/>
      <c r="E2" s="34"/>
      <c r="F2" s="32"/>
      <c r="G2" s="34"/>
      <c r="H2" s="34"/>
      <c r="I2" s="34"/>
      <c r="J2" s="34"/>
      <c r="K2" s="34"/>
      <c r="L2" s="34" t="s">
        <v>75</v>
      </c>
      <c r="M2" s="34"/>
      <c r="N2" s="34"/>
      <c r="O2" s="34"/>
      <c r="P2" s="34"/>
      <c r="Q2" s="34"/>
    </row>
    <row r="3" spans="1:6" ht="25.5" customHeight="1">
      <c r="A3" s="36" t="s">
        <v>5</v>
      </c>
      <c r="B3" s="37"/>
      <c r="C3" s="38"/>
      <c r="D3" s="38"/>
      <c r="E3" s="38" t="s">
        <v>40</v>
      </c>
      <c r="F3" s="37"/>
    </row>
    <row r="4" spans="1:3" ht="25.5" customHeight="1">
      <c r="A4" s="39" t="s">
        <v>6</v>
      </c>
      <c r="B4" s="12"/>
      <c r="C4" s="5"/>
    </row>
    <row r="5" spans="1:3" ht="25.5" customHeight="1">
      <c r="A5" s="40"/>
      <c r="B5" s="12"/>
      <c r="C5" s="5"/>
    </row>
    <row r="6" spans="1:7" ht="54" customHeight="1" thickBot="1">
      <c r="A6" s="41" t="s">
        <v>7</v>
      </c>
      <c r="B6" s="42"/>
      <c r="C6" s="43"/>
      <c r="D6" s="44"/>
      <c r="E6" s="45" t="s">
        <v>62</v>
      </c>
      <c r="F6" s="45" t="s">
        <v>84</v>
      </c>
      <c r="G6" s="45" t="s">
        <v>73</v>
      </c>
    </row>
    <row r="7" spans="1:7" ht="25.5" customHeight="1" thickTop="1">
      <c r="A7" s="46"/>
      <c r="B7" s="47">
        <v>1</v>
      </c>
      <c r="C7" s="48"/>
      <c r="D7" s="47"/>
      <c r="E7" s="49">
        <v>2</v>
      </c>
      <c r="F7" s="49">
        <v>3</v>
      </c>
      <c r="G7" s="49">
        <v>4</v>
      </c>
    </row>
    <row r="8" spans="1:7" ht="29.25" customHeight="1">
      <c r="A8" s="132" t="s">
        <v>1</v>
      </c>
      <c r="B8" s="132"/>
      <c r="C8" s="132"/>
      <c r="D8" s="132"/>
      <c r="E8" s="50">
        <f>+'FP Ril SMJEŠTAJ i PUK'!E8+'FP Ril tržište'!E8+'FP Ril stručno osposob.'!E8+'FP Ril javni radovi'!E8</f>
        <v>3413274</v>
      </c>
      <c r="F8" s="50">
        <f>+'FP Ril SMJEŠTAJ i PUK'!F8+'FP Ril tržište'!F8+'FP Ril stručno osposob.'!F8+'FP Ril javni radovi'!F8</f>
        <v>3413274</v>
      </c>
      <c r="G8" s="50">
        <f>+'FP Ril SMJEŠTAJ i PUK'!G8+'FP Ril tržište'!G8+'FP Ril stručno osposob.'!G8+'FP Ril javni radovi'!G8</f>
        <v>0</v>
      </c>
    </row>
    <row r="9" spans="1:7" ht="39" customHeight="1">
      <c r="A9" s="133" t="s">
        <v>16</v>
      </c>
      <c r="B9" s="133"/>
      <c r="C9" s="133"/>
      <c r="D9" s="133"/>
      <c r="E9" s="50">
        <f>+'FP Ril SMJEŠTAJ i PUK'!E9+'FP Ril tržište'!E9+'FP Ril stručno osposob.'!E9+'FP Ril javni radovi'!E9</f>
        <v>105000</v>
      </c>
      <c r="F9" s="50">
        <f>+'FP Ril SMJEŠTAJ i PUK'!F9+'FP Ril tržište'!F9+'FP Ril stručno osposob.'!F9+'FP Ril javni radovi'!F9</f>
        <v>105000</v>
      </c>
      <c r="G9" s="50">
        <f>+'FP Ril SMJEŠTAJ i PUK'!G9+'FP Ril tržište'!G9+'FP Ril stručno osposob.'!G9+'FP Ril javni radovi'!G9</f>
        <v>0</v>
      </c>
    </row>
    <row r="10" spans="1:7" ht="30.75" customHeight="1">
      <c r="A10" s="132" t="s">
        <v>3</v>
      </c>
      <c r="B10" s="132"/>
      <c r="C10" s="132"/>
      <c r="D10" s="132"/>
      <c r="E10" s="50">
        <f>+'FP Ril SMJEŠTAJ i PUK'!E10+'FP Ril tržište'!E10+'FP Ril stručno osposob.'!E10+'FP Ril javni radovi'!E10</f>
        <v>6034985</v>
      </c>
      <c r="F10" s="50">
        <f>+'FP Ril SMJEŠTAJ i PUK'!F10+'FP Ril stručno osposob.'!F10+'FP Ril javni radovi'!F10</f>
        <v>6031350</v>
      </c>
      <c r="G10" s="50">
        <f>+'FP Ril SMJEŠTAJ i PUK'!G10+'FP Ril tržište'!G10+'FP Ril stručno osposob.'!G10+'FP Ril javni radovi'!G10</f>
        <v>-3635</v>
      </c>
    </row>
    <row r="11" spans="1:7" ht="29.25" customHeight="1">
      <c r="A11" s="132" t="s">
        <v>4</v>
      </c>
      <c r="B11" s="132"/>
      <c r="C11" s="132"/>
      <c r="D11" s="132"/>
      <c r="E11" s="50">
        <f>+'FP Ril SMJEŠTAJ i PUK'!E11+'FP Ril tržište'!E11+'FP Ril stručno osposob.'!E11+'FP Ril javni radovi'!E11</f>
        <v>168400</v>
      </c>
      <c r="F11" s="50">
        <f>+'FP Ril SMJEŠTAJ i PUK'!F11+'FP Ril tržište'!F11+'FP Ril stručno osposob.'!F11+'FP Ril javni radovi'!F11</f>
        <v>168400</v>
      </c>
      <c r="G11" s="50">
        <f>+'FP Ril SMJEŠTAJ i PUK'!G11+'FP Ril tržište'!G11+'FP Ril stručno osposob.'!G11+'FP Ril javni radovi'!G11</f>
        <v>0</v>
      </c>
    </row>
    <row r="12" spans="1:7" ht="27.75" customHeight="1">
      <c r="A12" s="132" t="s">
        <v>8</v>
      </c>
      <c r="B12" s="132"/>
      <c r="C12" s="132"/>
      <c r="D12" s="132"/>
      <c r="E12" s="50">
        <f>+'FP Ril SMJEŠTAJ i PUK'!E12+'FP Ril tržište'!E12+'FP Ril stručno osposob.'!E12+'FP Ril javni radovi'!E12</f>
        <v>0</v>
      </c>
      <c r="F12" s="50">
        <f>+'FP Ril SMJEŠTAJ i PUK'!F12+'FP Ril tržište'!F12+'FP Ril stručno osposob.'!F12+'FP Ril javni radovi'!F12</f>
        <v>15600</v>
      </c>
      <c r="G12" s="50">
        <f>+'FP Ril SMJEŠTAJ i PUK'!G12+'FP Ril tržište'!G12+'FP Ril stručno osposob.'!G12+'FP Ril javni radovi'!G12</f>
        <v>15600</v>
      </c>
    </row>
    <row r="13" spans="1:7" ht="38.25" customHeight="1">
      <c r="A13" s="133" t="s">
        <v>14</v>
      </c>
      <c r="B13" s="133"/>
      <c r="C13" s="133"/>
      <c r="D13" s="133"/>
      <c r="E13" s="50">
        <f>+'FP Ril SMJEŠTAJ i PUK'!E13+'FP Ril tržište'!E13+'FP Ril stručno osposob.'!E13+'FP Ril javni radovi'!E13</f>
        <v>20000</v>
      </c>
      <c r="F13" s="50">
        <f>+'FP Ril SMJEŠTAJ i PUK'!F13+'FP Ril tržište'!F13+'FP Ril stručno osposob.'!F13+'FP Ril javni radovi'!F13</f>
        <v>1200</v>
      </c>
      <c r="G13" s="50">
        <f>+'FP Ril SMJEŠTAJ i PUK'!G13+'FP Ril tržište'!G13+'FP Ril stručno osposob.'!G13+'FP Ril javni radovi'!G13</f>
        <v>-18800</v>
      </c>
    </row>
    <row r="14" spans="1:7" ht="33" customHeight="1">
      <c r="A14" s="132" t="s">
        <v>15</v>
      </c>
      <c r="B14" s="132"/>
      <c r="C14" s="132"/>
      <c r="D14" s="132"/>
      <c r="E14" s="50">
        <f>+'FP Ril SMJEŠTAJ i PUK'!E14+'FP Ril tržište'!E14+'FP Ril stručno osposob.'!E14+'FP Ril javni radovi'!E14</f>
        <v>0</v>
      </c>
      <c r="F14" s="50">
        <f>+'FP Ril SMJEŠTAJ i PUK'!F14+'FP Ril tržište'!F14+'FP Ril stručno osposob.'!F14+'FP Ril javni radovi'!F14</f>
        <v>0</v>
      </c>
      <c r="G14" s="50">
        <f>+'FP Ril SMJEŠTAJ i PUK'!G14+'FP Ril tržište'!G14+'FP Ril stručno osposob.'!G14+'FP Ril javni radovi'!G14</f>
        <v>0</v>
      </c>
    </row>
    <row r="15" spans="1:7" ht="29.25" customHeight="1">
      <c r="A15" s="137" t="s">
        <v>64</v>
      </c>
      <c r="B15" s="138"/>
      <c r="C15" s="138"/>
      <c r="D15" s="138"/>
      <c r="E15" s="50">
        <f>+'FP Ril SMJEŠTAJ i PUK'!E15+'FP Ril tržište'!E15+'FP Ril stručno osposob.'!E15+'FP Ril javni radovi'!E15</f>
        <v>88341</v>
      </c>
      <c r="F15" s="50">
        <f>+'FP Ril SMJEŠTAJ i PUK'!F15+'FP Ril tržište'!F15+'FP Ril stručno osposob.'!F15+'FP Ril javni radovi'!F15</f>
        <v>81164</v>
      </c>
      <c r="G15" s="50">
        <f>+'FP Ril SMJEŠTAJ i PUK'!G15+'FP Ril tržište'!G15+'FP Ril stručno osposob.'!G15+'FP Ril javni radovi'!G15</f>
        <v>-7177</v>
      </c>
    </row>
    <row r="16" spans="1:7" ht="30.75" customHeight="1" thickBot="1">
      <c r="A16" s="52" t="s">
        <v>9</v>
      </c>
      <c r="B16" s="53"/>
      <c r="C16" s="54"/>
      <c r="D16" s="55"/>
      <c r="E16" s="56">
        <f>SUM(E8:E15)</f>
        <v>9830000</v>
      </c>
      <c r="F16" s="56">
        <f>SUM(F8:F15)</f>
        <v>9815988</v>
      </c>
      <c r="G16" s="56">
        <f>SUM(G8:G15)</f>
        <v>-14012</v>
      </c>
    </row>
    <row r="17" spans="1:7" ht="25.5" customHeight="1" thickTop="1">
      <c r="A17" s="139"/>
      <c r="B17" s="139"/>
      <c r="C17" s="139"/>
      <c r="D17" s="139"/>
      <c r="E17" s="57"/>
      <c r="F17" s="58"/>
      <c r="G17" s="58"/>
    </row>
    <row r="18" spans="1:7" ht="3.75" customHeight="1">
      <c r="A18" s="140"/>
      <c r="B18" s="140"/>
      <c r="C18" s="140"/>
      <c r="D18" s="140"/>
      <c r="E18" s="59"/>
      <c r="F18" s="60"/>
      <c r="G18" s="60"/>
    </row>
    <row r="19" spans="1:7" ht="25.5" customHeight="1" hidden="1">
      <c r="A19" s="61"/>
      <c r="B19" s="62"/>
      <c r="C19" s="63"/>
      <c r="D19" s="64"/>
      <c r="E19" s="64"/>
      <c r="F19" s="60"/>
      <c r="G19" s="60"/>
    </row>
    <row r="20" spans="1:7" ht="25.5" customHeight="1" hidden="1">
      <c r="A20" s="65"/>
      <c r="B20" s="62"/>
      <c r="C20" s="63"/>
      <c r="D20" s="66"/>
      <c r="E20" s="66"/>
      <c r="F20" s="67"/>
      <c r="G20" s="67"/>
    </row>
    <row r="21" spans="1:9" s="2" customFormat="1" ht="25.5" customHeight="1">
      <c r="A21" s="68" t="s">
        <v>10</v>
      </c>
      <c r="B21" s="62"/>
      <c r="C21" s="63"/>
      <c r="D21" s="148" t="s">
        <v>49</v>
      </c>
      <c r="E21" s="148"/>
      <c r="F21" s="149"/>
      <c r="G21" s="149"/>
      <c r="H21" s="149"/>
      <c r="I21" s="69"/>
    </row>
    <row r="22" spans="1:13" ht="25.5" customHeight="1">
      <c r="A22" s="3"/>
      <c r="B22" s="4"/>
      <c r="C22" s="3"/>
      <c r="D22" s="3"/>
      <c r="E22" s="3"/>
      <c r="F22" s="4"/>
      <c r="G22" s="3"/>
      <c r="H22" s="3"/>
      <c r="I22" s="3"/>
      <c r="J22" s="3"/>
      <c r="K22" s="3"/>
      <c r="L22" s="70" t="s">
        <v>0</v>
      </c>
      <c r="M22" s="3"/>
    </row>
    <row r="23" spans="1:13" ht="25.5" customHeight="1" thickBot="1">
      <c r="A23" s="6"/>
      <c r="B23" s="7"/>
      <c r="C23" s="6"/>
      <c r="D23" s="6"/>
      <c r="E23" s="6"/>
      <c r="F23" s="71"/>
      <c r="G23" s="7"/>
      <c r="H23" s="7"/>
      <c r="I23" s="7"/>
      <c r="J23" s="7"/>
      <c r="K23" s="7"/>
      <c r="L23" s="7"/>
      <c r="M23" s="7"/>
    </row>
    <row r="24" spans="1:13" ht="25.5" customHeight="1">
      <c r="A24" s="8"/>
      <c r="B24" s="9"/>
      <c r="C24" s="8"/>
      <c r="D24" s="8"/>
      <c r="E24" s="143" t="s">
        <v>78</v>
      </c>
      <c r="F24" s="144"/>
      <c r="G24" s="144"/>
      <c r="H24" s="144"/>
      <c r="I24" s="144"/>
      <c r="J24" s="144"/>
      <c r="K24" s="145"/>
      <c r="L24" s="72"/>
      <c r="M24" s="73"/>
    </row>
    <row r="25" spans="1:12" s="12" customFormat="1" ht="119.25" customHeight="1">
      <c r="A25" s="10" t="s">
        <v>17</v>
      </c>
      <c r="B25" s="10" t="s">
        <v>12</v>
      </c>
      <c r="C25" s="10" t="s">
        <v>37</v>
      </c>
      <c r="D25" s="74" t="s">
        <v>57</v>
      </c>
      <c r="E25" s="74" t="s">
        <v>85</v>
      </c>
      <c r="F25" s="11" t="s">
        <v>1</v>
      </c>
      <c r="G25" s="11" t="s">
        <v>2</v>
      </c>
      <c r="H25" s="11" t="s">
        <v>74</v>
      </c>
      <c r="I25" s="11" t="s">
        <v>4</v>
      </c>
      <c r="J25" s="11" t="s">
        <v>8</v>
      </c>
      <c r="K25" s="75" t="s">
        <v>38</v>
      </c>
      <c r="L25" s="76" t="s">
        <v>87</v>
      </c>
    </row>
    <row r="26" spans="1:12" ht="25.5" customHeight="1">
      <c r="A26" s="13">
        <v>31</v>
      </c>
      <c r="B26" s="10" t="s">
        <v>50</v>
      </c>
      <c r="C26" s="14">
        <f>+C29+C28+C27</f>
        <v>5425420</v>
      </c>
      <c r="D26" s="77">
        <v>5239656</v>
      </c>
      <c r="E26" s="78">
        <f aca="true" t="shared" si="0" ref="E26:K26">SUM(E27:E30)</f>
        <v>5239656</v>
      </c>
      <c r="F26" s="24">
        <f t="shared" si="0"/>
        <v>2920274</v>
      </c>
      <c r="G26" s="24">
        <f t="shared" si="0"/>
        <v>0</v>
      </c>
      <c r="H26" s="24">
        <f t="shared" si="0"/>
        <v>2319382</v>
      </c>
      <c r="I26" s="14">
        <f t="shared" si="0"/>
        <v>0</v>
      </c>
      <c r="J26" s="14">
        <f t="shared" si="0"/>
        <v>0</v>
      </c>
      <c r="K26" s="79">
        <f t="shared" si="0"/>
        <v>0</v>
      </c>
      <c r="L26" s="80">
        <f>+E26-D26</f>
        <v>0</v>
      </c>
    </row>
    <row r="27" spans="1:12" ht="25.5" customHeight="1">
      <c r="A27" s="15">
        <v>311</v>
      </c>
      <c r="B27" s="16" t="s">
        <v>18</v>
      </c>
      <c r="C27" s="17">
        <v>4477512</v>
      </c>
      <c r="D27" s="77">
        <v>4383818</v>
      </c>
      <c r="E27" s="78">
        <f>+'FP Ril SMJEŠTAJ i PUK'!E24+'FP Ril tržište'!E25+'FP Ril stručno osposob.'!E25+'FP Ril javni radovi'!E26</f>
        <v>4383818</v>
      </c>
      <c r="F27" s="24">
        <f>+'FP Ril SMJEŠTAJ i PUK'!F24+'FP Ril tržište'!F25+'FP Ril stručno osposob.'!F25+'FP Ril javni radovi'!F26</f>
        <v>2920274</v>
      </c>
      <c r="G27" s="24">
        <f>+'FP Ril SMJEŠTAJ i PUK'!G24+'FP Ril tržište'!G25+'FP Ril stručno osposob.'!G25+'FP Ril javni radovi'!G26</f>
        <v>0</v>
      </c>
      <c r="H27" s="24">
        <f>+'FP Ril SMJEŠTAJ i PUK'!H24+'FP Ril tržište'!H25+'FP Ril stručno osposob.'!H25+'FP Ril javni radovi'!H26</f>
        <v>1463544</v>
      </c>
      <c r="I27" s="24">
        <f>+'FP Ril SMJEŠTAJ i PUK'!I24+'FP Ril tržište'!I25+'FP Ril stručno osposob.'!I25+'FP Ril javni radovi'!I26</f>
        <v>0</v>
      </c>
      <c r="J27" s="24">
        <f>+'FP Ril SMJEŠTAJ i PUK'!J24+'FP Ril tržište'!J25+'FP Ril stručno osposob.'!J25+'FP Ril javni radovi'!J26</f>
        <v>0</v>
      </c>
      <c r="K27" s="81">
        <f>+'FP Ril SMJEŠTAJ i PUK'!K24+'FP Ril tržište'!K25+'FP Ril stručno osposob.'!K25+'FP Ril javni radovi'!K26</f>
        <v>0</v>
      </c>
      <c r="L27" s="80">
        <f aca="true" t="shared" si="1" ref="L27:L54">+E27-D27</f>
        <v>0</v>
      </c>
    </row>
    <row r="28" spans="1:12" ht="25.5" customHeight="1">
      <c r="A28" s="15">
        <v>312</v>
      </c>
      <c r="B28" s="82" t="s">
        <v>19</v>
      </c>
      <c r="C28" s="17">
        <v>178950</v>
      </c>
      <c r="D28" s="77">
        <v>112000</v>
      </c>
      <c r="E28" s="78">
        <f>+'FP Ril SMJEŠTAJ i PUK'!E25+'FP Ril tržište'!E26+'FP Ril stručno osposob.'!E26+'FP Ril javni radovi'!E27</f>
        <v>112000</v>
      </c>
      <c r="F28" s="24">
        <f>+'FP Ril SMJEŠTAJ i PUK'!F25+'FP Ril tržište'!F26+'FP Ril stručno osposob.'!F26+'FP Ril javni radovi'!F27</f>
        <v>0</v>
      </c>
      <c r="G28" s="24">
        <f>+'FP Ril SMJEŠTAJ i PUK'!G25+'FP Ril tržište'!G26+'FP Ril stručno osposob.'!G26+'FP Ril javni radovi'!G27</f>
        <v>0</v>
      </c>
      <c r="H28" s="24">
        <f>+'FP Ril SMJEŠTAJ i PUK'!H25+'FP Ril tržište'!H26+'FP Ril stručno osposob.'!H26+'FP Ril javni radovi'!H27</f>
        <v>112000</v>
      </c>
      <c r="I28" s="24">
        <f>+'FP Ril SMJEŠTAJ i PUK'!I25+'FP Ril tržište'!I26+'FP Ril stručno osposob.'!I26+'FP Ril javni radovi'!I27</f>
        <v>0</v>
      </c>
      <c r="J28" s="24">
        <f>+'FP Ril SMJEŠTAJ i PUK'!J25+'FP Ril tržište'!J26+'FP Ril stručno osposob.'!J26+'FP Ril javni radovi'!J27</f>
        <v>0</v>
      </c>
      <c r="K28" s="81">
        <f>+'FP Ril SMJEŠTAJ i PUK'!K25+'FP Ril tržište'!K26+'FP Ril stručno osposob.'!K26+'FP Ril javni radovi'!K27</f>
        <v>0</v>
      </c>
      <c r="L28" s="80">
        <f t="shared" si="1"/>
        <v>0</v>
      </c>
    </row>
    <row r="29" spans="1:12" ht="25.5" customHeight="1">
      <c r="A29" s="15">
        <v>313</v>
      </c>
      <c r="B29" s="16" t="s">
        <v>20</v>
      </c>
      <c r="C29" s="17">
        <v>768958</v>
      </c>
      <c r="D29" s="77">
        <v>743838</v>
      </c>
      <c r="E29" s="78">
        <f>+'FP Ril SMJEŠTAJ i PUK'!E26+'FP Ril tržište'!E27+'FP Ril stručno osposob.'!E27+'FP Ril javni radovi'!E28</f>
        <v>743838</v>
      </c>
      <c r="F29" s="24">
        <f>+'FP Ril SMJEŠTAJ i PUK'!F26+'FP Ril tržište'!F27+'FP Ril stručno osposob.'!F27+'FP Ril javni radovi'!F28</f>
        <v>0</v>
      </c>
      <c r="G29" s="24">
        <f>+'FP Ril SMJEŠTAJ i PUK'!G26+'FP Ril tržište'!G27+'FP Ril stručno osposob.'!G27+'FP Ril javni radovi'!G28</f>
        <v>0</v>
      </c>
      <c r="H29" s="24">
        <f>+'FP Ril SMJEŠTAJ i PUK'!H26+'FP Ril tržište'!H27+'FP Ril stručno osposob.'!H27+'FP Ril javni radovi'!H28</f>
        <v>743838</v>
      </c>
      <c r="I29" s="24">
        <f>+'FP Ril SMJEŠTAJ i PUK'!I26+'FP Ril tržište'!I27+'FP Ril stručno osposob.'!I27+'FP Ril javni radovi'!I28</f>
        <v>0</v>
      </c>
      <c r="J29" s="24">
        <f>+'FP Ril SMJEŠTAJ i PUK'!J26+'FP Ril tržište'!J27+'FP Ril stručno osposob.'!J27+'FP Ril javni radovi'!J28</f>
        <v>0</v>
      </c>
      <c r="K29" s="81">
        <f>+'FP Ril SMJEŠTAJ i PUK'!K26+'FP Ril tržište'!K27+'FP Ril stručno osposob.'!K27+'FP Ril javni radovi'!K28</f>
        <v>0</v>
      </c>
      <c r="L29" s="80">
        <f t="shared" si="1"/>
        <v>0</v>
      </c>
    </row>
    <row r="30" spans="1:12" ht="25.5" customHeight="1">
      <c r="A30" s="15"/>
      <c r="B30" s="18"/>
      <c r="C30" s="19"/>
      <c r="D30" s="77">
        <v>0</v>
      </c>
      <c r="E30" s="78">
        <f>+'FP Ril SMJEŠTAJ i PUK'!E27+'FP Ril tržište'!E28+'FP Ril stručno osposob.'!E28+'FP Ril javni radovi'!E29</f>
        <v>0</v>
      </c>
      <c r="F30" s="24">
        <f>+'FP Ril SMJEŠTAJ i PUK'!F27+'FP Ril tržište'!F28+'FP Ril stručno osposob.'!F28+'FP Ril javni radovi'!F29</f>
        <v>0</v>
      </c>
      <c r="G30" s="24">
        <f>+'FP Ril SMJEŠTAJ i PUK'!G27+'FP Ril tržište'!G28+'FP Ril stručno osposob.'!G28+'FP Ril javni radovi'!G29</f>
        <v>0</v>
      </c>
      <c r="H30" s="24">
        <f>+'FP Ril SMJEŠTAJ i PUK'!H27+'FP Ril tržište'!H28+'FP Ril stručno osposob.'!H28+'FP Ril javni radovi'!H29</f>
        <v>0</v>
      </c>
      <c r="I30" s="24">
        <f>+'FP Ril SMJEŠTAJ i PUK'!I27+'FP Ril tržište'!I28+'FP Ril stručno osposob.'!I28+'FP Ril javni radovi'!I29</f>
        <v>0</v>
      </c>
      <c r="J30" s="24">
        <f>+'FP Ril SMJEŠTAJ i PUK'!J27+'FP Ril tržište'!J28+'FP Ril stručno osposob.'!J28+'FP Ril javni radovi'!J29</f>
        <v>0</v>
      </c>
      <c r="K30" s="81">
        <f>+'FP Ril SMJEŠTAJ i PUK'!K27+'FP Ril tržište'!K28+'FP Ril stručno osposob.'!K28+'FP Ril javni radovi'!K29</f>
        <v>0</v>
      </c>
      <c r="L30" s="80">
        <f t="shared" si="1"/>
        <v>0</v>
      </c>
    </row>
    <row r="31" spans="1:12" ht="25.5" customHeight="1">
      <c r="A31" s="13">
        <v>32</v>
      </c>
      <c r="B31" s="20" t="s">
        <v>51</v>
      </c>
      <c r="C31" s="21">
        <f>+C36+C35+C34+C33+C32</f>
        <v>4093500</v>
      </c>
      <c r="D31" s="77">
        <v>3789344</v>
      </c>
      <c r="E31" s="78">
        <f>+E32+E33+E34+E35+E36</f>
        <v>3777132</v>
      </c>
      <c r="F31" s="14">
        <f aca="true" t="shared" si="2" ref="F31:K31">SUM(F32:F36)</f>
        <v>0</v>
      </c>
      <c r="G31" s="14">
        <f t="shared" si="2"/>
        <v>19000</v>
      </c>
      <c r="H31" s="14">
        <f t="shared" si="2"/>
        <v>3758132</v>
      </c>
      <c r="I31" s="14">
        <f t="shared" si="2"/>
        <v>0</v>
      </c>
      <c r="J31" s="14">
        <f t="shared" si="2"/>
        <v>0</v>
      </c>
      <c r="K31" s="79">
        <f t="shared" si="2"/>
        <v>0</v>
      </c>
      <c r="L31" s="80">
        <f t="shared" si="1"/>
        <v>-12212</v>
      </c>
    </row>
    <row r="32" spans="1:12" ht="29.25" customHeight="1">
      <c r="A32" s="15">
        <v>321</v>
      </c>
      <c r="B32" s="16" t="s">
        <v>21</v>
      </c>
      <c r="C32" s="17">
        <v>322500</v>
      </c>
      <c r="D32" s="77">
        <v>180400</v>
      </c>
      <c r="E32" s="78">
        <f>+'FP Ril SMJEŠTAJ i PUK'!E29+'FP Ril tržište'!E30+'FP Ril stručno osposob.'!E30+'FP Ril javni radovi'!E31</f>
        <v>173400</v>
      </c>
      <c r="F32" s="24">
        <f>+'FP Ril SMJEŠTAJ i PUK'!F29+'FP Ril tržište'!F30+'FP Ril stručno osposob.'!F30+'FP Ril javni radovi'!F31</f>
        <v>0</v>
      </c>
      <c r="G32" s="24">
        <f>+'FP Ril SMJEŠTAJ i PUK'!G29+'FP Ril tržište'!G30+'FP Ril stručno osposob.'!G30+'FP Ril javni radovi'!G31</f>
        <v>0</v>
      </c>
      <c r="H32" s="24">
        <f>+'FP Ril SMJEŠTAJ i PUK'!H29+'FP Ril tržište'!H30+'FP Ril stručno osposob.'!H30+'FP Ril javni radovi'!H31</f>
        <v>173400</v>
      </c>
      <c r="I32" s="24">
        <f>+'FP Ril SMJEŠTAJ i PUK'!I29+'FP Ril tržište'!I30+'FP Ril stručno osposob.'!I30+'FP Ril javni radovi'!I31</f>
        <v>0</v>
      </c>
      <c r="J32" s="24">
        <f>+'FP Ril SMJEŠTAJ i PUK'!J29+'FP Ril tržište'!J30+'FP Ril stručno osposob.'!J30+'FP Ril javni radovi'!J31</f>
        <v>0</v>
      </c>
      <c r="K32" s="81">
        <f>+'FP Ril SMJEŠTAJ i PUK'!K29+'FP Ril tržište'!K30+'FP Ril stručno osposob.'!K30+'FP Ril javni radovi'!K31</f>
        <v>0</v>
      </c>
      <c r="L32" s="80">
        <f t="shared" si="1"/>
        <v>-7000</v>
      </c>
    </row>
    <row r="33" spans="1:12" ht="25.5" customHeight="1">
      <c r="A33" s="15">
        <v>322</v>
      </c>
      <c r="B33" s="16" t="s">
        <v>22</v>
      </c>
      <c r="C33" s="17">
        <f>2995899-13500</f>
        <v>2982399</v>
      </c>
      <c r="D33" s="77">
        <v>2733400</v>
      </c>
      <c r="E33" s="78">
        <f>+'FP Ril SMJEŠTAJ i PUK'!E30+'FP Ril tržište'!E31+'FP Ril stručno osposob.'!E31+'FP Ril javni radovi'!E32</f>
        <v>2540436</v>
      </c>
      <c r="F33" s="24">
        <f>+'FP Ril SMJEŠTAJ i PUK'!F30+'FP Ril tržište'!F31+'FP Ril stručno osposob.'!F31+'FP Ril javni radovi'!F32</f>
        <v>0</v>
      </c>
      <c r="G33" s="24">
        <f>+'FP Ril SMJEŠTAJ i PUK'!G30+'FP Ril tržište'!G31+'FP Ril stručno osposob.'!G31+'FP Ril javni radovi'!G32</f>
        <v>14000</v>
      </c>
      <c r="H33" s="24">
        <f>+'FP Ril SMJEŠTAJ i PUK'!H30+'FP Ril tržište'!H31+'FP Ril stručno osposob.'!H31+'FP Ril javni radovi'!H32</f>
        <v>2526436</v>
      </c>
      <c r="I33" s="24">
        <f>+'FP Ril SMJEŠTAJ i PUK'!I30+'FP Ril tržište'!I31+'FP Ril stručno osposob.'!I31+'FP Ril javni radovi'!I32</f>
        <v>0</v>
      </c>
      <c r="J33" s="24">
        <f>+'FP Ril SMJEŠTAJ i PUK'!J30+'FP Ril tržište'!J31+'FP Ril stručno osposob.'!J31+'FP Ril javni radovi'!J32</f>
        <v>0</v>
      </c>
      <c r="K33" s="81">
        <f>+'FP Ril SMJEŠTAJ i PUK'!K30+'FP Ril tržište'!K31+'FP Ril stručno osposob.'!K31+'FP Ril javni radovi'!K32</f>
        <v>0</v>
      </c>
      <c r="L33" s="80">
        <f t="shared" si="1"/>
        <v>-192964</v>
      </c>
    </row>
    <row r="34" spans="1:12" ht="25.5" customHeight="1">
      <c r="A34" s="15">
        <v>323</v>
      </c>
      <c r="B34" s="16" t="s">
        <v>23</v>
      </c>
      <c r="C34" s="17">
        <f>634900-39300</f>
        <v>595600</v>
      </c>
      <c r="D34" s="77">
        <v>619436</v>
      </c>
      <c r="E34" s="78">
        <f>+'FP Ril SMJEŠTAJ i PUK'!E31+'FP Ril tržište'!E32+'FP Ril stručno osposob.'!E32+'FP Ril javni radovi'!E33</f>
        <v>797000</v>
      </c>
      <c r="F34" s="24">
        <f>+'FP Ril SMJEŠTAJ i PUK'!F31+'FP Ril tržište'!F32+'FP Ril stručno osposob.'!F32+'FP Ril javni radovi'!F33</f>
        <v>0</v>
      </c>
      <c r="G34" s="24">
        <f>+'FP Ril SMJEŠTAJ i PUK'!G31+'FP Ril tržište'!G32+'FP Ril stručno osposob.'!G32+'FP Ril javni radovi'!G33</f>
        <v>5000</v>
      </c>
      <c r="H34" s="24">
        <f>+'FP Ril SMJEŠTAJ i PUK'!H31+'FP Ril tržište'!H32+'FP Ril stručno osposob.'!H32+'FP Ril javni radovi'!H33</f>
        <v>792000</v>
      </c>
      <c r="I34" s="24">
        <f>+'FP Ril SMJEŠTAJ i PUK'!I31+'FP Ril tržište'!I32+'FP Ril stručno osposob.'!I32+'FP Ril javni radovi'!I33</f>
        <v>0</v>
      </c>
      <c r="J34" s="24">
        <f>+'FP Ril SMJEŠTAJ i PUK'!J31+'FP Ril tržište'!J32+'FP Ril stručno osposob.'!J32+'FP Ril javni radovi'!J33</f>
        <v>0</v>
      </c>
      <c r="K34" s="81">
        <f>+'FP Ril SMJEŠTAJ i PUK'!K31+'FP Ril tržište'!K32+'FP Ril stručno osposob.'!K32+'FP Ril javni radovi'!K33</f>
        <v>0</v>
      </c>
      <c r="L34" s="80">
        <f t="shared" si="1"/>
        <v>177564</v>
      </c>
    </row>
    <row r="35" spans="1:12" ht="38.25" customHeight="1">
      <c r="A35" s="15">
        <v>324</v>
      </c>
      <c r="B35" s="16" t="s">
        <v>41</v>
      </c>
      <c r="C35" s="17">
        <v>7600</v>
      </c>
      <c r="D35" s="77">
        <v>56108</v>
      </c>
      <c r="E35" s="78">
        <f>+'FP Ril SMJEŠTAJ i PUK'!E32+'FP Ril tržište'!E33+'FP Ril stručno osposob.'!E33+'FP Ril javni radovi'!E34</f>
        <v>61296</v>
      </c>
      <c r="F35" s="24">
        <f>+'FP Ril SMJEŠTAJ i PUK'!F32+'FP Ril tržište'!F33+'FP Ril stručno osposob.'!F33+'FP Ril javni radovi'!F34</f>
        <v>0</v>
      </c>
      <c r="G35" s="24">
        <f>+'FP Ril SMJEŠTAJ i PUK'!G32+'FP Ril tržište'!G33+'FP Ril stručno osposob.'!G33+'FP Ril javni radovi'!G34</f>
        <v>0</v>
      </c>
      <c r="H35" s="24">
        <f>+'FP Ril SMJEŠTAJ i PUK'!H32+'FP Ril tržište'!H33+'FP Ril stručno osposob.'!H33+'FP Ril javni radovi'!H34</f>
        <v>61296</v>
      </c>
      <c r="I35" s="24">
        <f>+'FP Ril SMJEŠTAJ i PUK'!I32+'FP Ril tržište'!I33+'FP Ril stručno osposob.'!I33+'FP Ril javni radovi'!I34</f>
        <v>0</v>
      </c>
      <c r="J35" s="24">
        <f>+'FP Ril SMJEŠTAJ i PUK'!J32+'FP Ril tržište'!J33+'FP Ril stručno osposob.'!J33+'FP Ril javni radovi'!J34</f>
        <v>0</v>
      </c>
      <c r="K35" s="81">
        <f>+'FP Ril SMJEŠTAJ i PUK'!K32+'FP Ril tržište'!K33+'FP Ril stručno osposob.'!K33+'FP Ril javni radovi'!K34</f>
        <v>0</v>
      </c>
      <c r="L35" s="80">
        <f t="shared" si="1"/>
        <v>5188</v>
      </c>
    </row>
    <row r="36" spans="1:12" ht="36.75" customHeight="1">
      <c r="A36" s="15">
        <v>329</v>
      </c>
      <c r="B36" s="16" t="s">
        <v>24</v>
      </c>
      <c r="C36" s="17">
        <v>185401</v>
      </c>
      <c r="D36" s="77">
        <v>200000</v>
      </c>
      <c r="E36" s="78">
        <f>+'FP Ril SMJEŠTAJ i PUK'!E33+'FP Ril tržište'!E34+'FP Ril stručno osposob.'!E34+'FP Ril javni radovi'!E35</f>
        <v>205000</v>
      </c>
      <c r="F36" s="24">
        <f>+'FP Ril SMJEŠTAJ i PUK'!F33+'FP Ril tržište'!F34+'FP Ril stručno osposob.'!F34+'FP Ril javni radovi'!F35</f>
        <v>0</v>
      </c>
      <c r="G36" s="24">
        <f>+'FP Ril SMJEŠTAJ i PUK'!G33+'FP Ril tržište'!G34+'FP Ril stručno osposob.'!G34+'FP Ril javni radovi'!G35</f>
        <v>0</v>
      </c>
      <c r="H36" s="24">
        <f>+'FP Ril SMJEŠTAJ i PUK'!H33+'FP Ril tržište'!H34+'FP Ril stručno osposob.'!H34+'FP Ril javni radovi'!H35</f>
        <v>205000</v>
      </c>
      <c r="I36" s="24">
        <f>+'FP Ril SMJEŠTAJ i PUK'!I33+'FP Ril tržište'!I34+'FP Ril stručno osposob.'!I34+'FP Ril javni radovi'!I35</f>
        <v>0</v>
      </c>
      <c r="J36" s="24">
        <f>+'FP Ril SMJEŠTAJ i PUK'!J33+'FP Ril tržište'!J34+'FP Ril stručno osposob.'!J34+'FP Ril javni radovi'!J35</f>
        <v>0</v>
      </c>
      <c r="K36" s="81">
        <f>+'FP Ril SMJEŠTAJ i PUK'!K33+'FP Ril tržište'!K34+'FP Ril stručno osposob.'!K34+'FP Ril javni radovi'!K35</f>
        <v>0</v>
      </c>
      <c r="L36" s="80">
        <f t="shared" si="1"/>
        <v>5000</v>
      </c>
    </row>
    <row r="37" spans="1:12" ht="25.5" customHeight="1">
      <c r="A37" s="13">
        <v>34</v>
      </c>
      <c r="B37" s="20" t="s">
        <v>52</v>
      </c>
      <c r="C37" s="21">
        <f>+C38</f>
        <v>23600</v>
      </c>
      <c r="D37" s="77">
        <v>30000</v>
      </c>
      <c r="E37" s="78">
        <f>+E38</f>
        <v>25000</v>
      </c>
      <c r="F37" s="14">
        <f aca="true" t="shared" si="3" ref="F37:K37">F38</f>
        <v>0</v>
      </c>
      <c r="G37" s="14">
        <f t="shared" si="3"/>
        <v>0</v>
      </c>
      <c r="H37" s="14">
        <f t="shared" si="3"/>
        <v>25000</v>
      </c>
      <c r="I37" s="14">
        <f t="shared" si="3"/>
        <v>0</v>
      </c>
      <c r="J37" s="14">
        <f t="shared" si="3"/>
        <v>0</v>
      </c>
      <c r="K37" s="79">
        <f t="shared" si="3"/>
        <v>0</v>
      </c>
      <c r="L37" s="80">
        <f t="shared" si="1"/>
        <v>-5000</v>
      </c>
    </row>
    <row r="38" spans="1:12" ht="30.75" customHeight="1">
      <c r="A38" s="15">
        <v>343</v>
      </c>
      <c r="B38" s="16" t="s">
        <v>25</v>
      </c>
      <c r="C38" s="17">
        <v>23600</v>
      </c>
      <c r="D38" s="77">
        <v>30000</v>
      </c>
      <c r="E38" s="78">
        <f>+'FP Ril SMJEŠTAJ i PUK'!E35+'FP Ril tržište'!E36+'FP Ril stručno osposob.'!E36+'FP Ril javni radovi'!E37</f>
        <v>25000</v>
      </c>
      <c r="F38" s="24">
        <f>+'FP Ril SMJEŠTAJ i PUK'!F35+'FP Ril tržište'!F36+'FP Ril stručno osposob.'!F36+'FP Ril javni radovi'!F37</f>
        <v>0</v>
      </c>
      <c r="G38" s="24">
        <f>+'FP Ril SMJEŠTAJ i PUK'!G35+'FP Ril tržište'!G36+'FP Ril stručno osposob.'!G36+'FP Ril javni radovi'!G37</f>
        <v>0</v>
      </c>
      <c r="H38" s="24">
        <f>+'FP Ril SMJEŠTAJ i PUK'!H35+'FP Ril tržište'!H36+'FP Ril stručno osposob.'!H36+'FP Ril javni radovi'!H37</f>
        <v>25000</v>
      </c>
      <c r="I38" s="24">
        <f>+'FP Ril SMJEŠTAJ i PUK'!I35+'FP Ril tržište'!I36+'FP Ril stručno osposob.'!I36+'FP Ril javni radovi'!I37</f>
        <v>0</v>
      </c>
      <c r="J38" s="24">
        <f>+'FP Ril SMJEŠTAJ i PUK'!J35+'FP Ril tržište'!J36+'FP Ril stručno osposob.'!J36+'FP Ril javni radovi'!J37</f>
        <v>0</v>
      </c>
      <c r="K38" s="81">
        <f>+'FP Ril SMJEŠTAJ i PUK'!K35+'FP Ril tržište'!K36+'FP Ril stručno osposob.'!K36+'FP Ril javni radovi'!K37</f>
        <v>0</v>
      </c>
      <c r="L38" s="80">
        <f t="shared" si="1"/>
        <v>-5000</v>
      </c>
    </row>
    <row r="39" spans="1:12" s="2" customFormat="1" ht="59.25" customHeight="1">
      <c r="A39" s="13">
        <v>37</v>
      </c>
      <c r="B39" s="23" t="s">
        <v>26</v>
      </c>
      <c r="C39" s="14">
        <f>+C40</f>
        <v>19100</v>
      </c>
      <c r="D39" s="77">
        <v>8000</v>
      </c>
      <c r="E39" s="78">
        <f>+E40</f>
        <v>10000</v>
      </c>
      <c r="F39" s="14">
        <f aca="true" t="shared" si="4" ref="F39:K39">+F40</f>
        <v>0</v>
      </c>
      <c r="G39" s="14">
        <f t="shared" si="4"/>
        <v>0</v>
      </c>
      <c r="H39" s="14">
        <f t="shared" si="4"/>
        <v>10000</v>
      </c>
      <c r="I39" s="14">
        <f t="shared" si="4"/>
        <v>0</v>
      </c>
      <c r="J39" s="14">
        <f t="shared" si="4"/>
        <v>0</v>
      </c>
      <c r="K39" s="79">
        <f t="shared" si="4"/>
        <v>0</v>
      </c>
      <c r="L39" s="80">
        <f t="shared" si="1"/>
        <v>2000</v>
      </c>
    </row>
    <row r="40" spans="1:12" ht="40.5" customHeight="1">
      <c r="A40" s="15">
        <v>372</v>
      </c>
      <c r="B40" s="16" t="s">
        <v>27</v>
      </c>
      <c r="C40" s="17">
        <v>19100</v>
      </c>
      <c r="D40" s="77">
        <v>8000</v>
      </c>
      <c r="E40" s="78">
        <f>+'FP Ril SMJEŠTAJ i PUK'!E37+'FP Ril tržište'!E38+'FP Ril stručno osposob.'!E38+'FP Ril javni radovi'!E39</f>
        <v>10000</v>
      </c>
      <c r="F40" s="24">
        <f>+'FP Ril SMJEŠTAJ i PUK'!F37+'FP Ril tržište'!F38+'FP Ril stručno osposob.'!F38+'FP Ril javni radovi'!F39</f>
        <v>0</v>
      </c>
      <c r="G40" s="24">
        <f>+'FP Ril SMJEŠTAJ i PUK'!G37+'FP Ril tržište'!G38+'FP Ril stručno osposob.'!G38+'FP Ril javni radovi'!G39</f>
        <v>0</v>
      </c>
      <c r="H40" s="24">
        <f>+'FP Ril SMJEŠTAJ i PUK'!H37+'FP Ril tržište'!H38+'FP Ril stručno osposob.'!H38+'FP Ril javni radovi'!H39</f>
        <v>10000</v>
      </c>
      <c r="I40" s="24">
        <f>+'FP Ril SMJEŠTAJ i PUK'!I37+'FP Ril tržište'!I38+'FP Ril stručno osposob.'!I38+'FP Ril javni radovi'!I39</f>
        <v>0</v>
      </c>
      <c r="J40" s="24">
        <f>+'FP Ril SMJEŠTAJ i PUK'!J37+'FP Ril tržište'!J38+'FP Ril stručno osposob.'!J38+'FP Ril javni radovi'!J39</f>
        <v>0</v>
      </c>
      <c r="K40" s="81">
        <f>+'FP Ril SMJEŠTAJ i PUK'!K37+'FP Ril tržište'!K38+'FP Ril stručno osposob.'!K38+'FP Ril javni radovi'!K39</f>
        <v>0</v>
      </c>
      <c r="L40" s="80">
        <f t="shared" si="1"/>
        <v>2000</v>
      </c>
    </row>
    <row r="41" spans="1:12" s="2" customFormat="1" ht="30.75" customHeight="1">
      <c r="A41" s="13">
        <v>38</v>
      </c>
      <c r="B41" s="23" t="s">
        <v>28</v>
      </c>
      <c r="C41" s="14">
        <v>0</v>
      </c>
      <c r="D41" s="77">
        <v>0</v>
      </c>
      <c r="E41" s="78">
        <v>0</v>
      </c>
      <c r="F41" s="14">
        <v>0</v>
      </c>
      <c r="G41" s="14">
        <v>0</v>
      </c>
      <c r="H41" s="17">
        <v>0</v>
      </c>
      <c r="I41" s="14">
        <v>0</v>
      </c>
      <c r="J41" s="14">
        <v>0</v>
      </c>
      <c r="K41" s="79">
        <v>0</v>
      </c>
      <c r="L41" s="80">
        <f t="shared" si="1"/>
        <v>0</v>
      </c>
    </row>
    <row r="42" spans="1:12" s="2" customFormat="1" ht="39" customHeight="1">
      <c r="A42" s="13">
        <v>4</v>
      </c>
      <c r="B42" s="23" t="s">
        <v>29</v>
      </c>
      <c r="C42" s="14">
        <f>+C43+C45+C48</f>
        <v>346661</v>
      </c>
      <c r="D42" s="77">
        <v>513000</v>
      </c>
      <c r="E42" s="78">
        <f aca="true" t="shared" si="5" ref="E42:K42">+E43+E45+E48</f>
        <v>526298</v>
      </c>
      <c r="F42" s="14">
        <f t="shared" si="5"/>
        <v>493000</v>
      </c>
      <c r="G42" s="14">
        <f t="shared" si="5"/>
        <v>16498</v>
      </c>
      <c r="H42" s="14">
        <f t="shared" si="5"/>
        <v>0</v>
      </c>
      <c r="I42" s="14">
        <f t="shared" si="5"/>
        <v>0</v>
      </c>
      <c r="J42" s="14">
        <f t="shared" si="5"/>
        <v>15600</v>
      </c>
      <c r="K42" s="79">
        <f t="shared" si="5"/>
        <v>1200</v>
      </c>
      <c r="L42" s="80">
        <f t="shared" si="1"/>
        <v>13298</v>
      </c>
    </row>
    <row r="43" spans="1:12" s="2" customFormat="1" ht="38.25" customHeight="1">
      <c r="A43" s="13">
        <v>41</v>
      </c>
      <c r="B43" s="23" t="s">
        <v>30</v>
      </c>
      <c r="C43" s="14">
        <f>+C44</f>
        <v>0</v>
      </c>
      <c r="D43" s="77">
        <v>0</v>
      </c>
      <c r="E43" s="78">
        <f>+E44</f>
        <v>0</v>
      </c>
      <c r="F43" s="14">
        <f aca="true" t="shared" si="6" ref="F43:K43">+F44</f>
        <v>0</v>
      </c>
      <c r="G43" s="14">
        <f t="shared" si="6"/>
        <v>0</v>
      </c>
      <c r="H43" s="14">
        <f t="shared" si="6"/>
        <v>0</v>
      </c>
      <c r="I43" s="14">
        <f t="shared" si="6"/>
        <v>0</v>
      </c>
      <c r="J43" s="14">
        <f t="shared" si="6"/>
        <v>0</v>
      </c>
      <c r="K43" s="79">
        <f t="shared" si="6"/>
        <v>0</v>
      </c>
      <c r="L43" s="80">
        <f t="shared" si="1"/>
        <v>0</v>
      </c>
    </row>
    <row r="44" spans="1:12" ht="25.5" customHeight="1">
      <c r="A44" s="15">
        <v>412</v>
      </c>
      <c r="B44" s="16" t="s">
        <v>31</v>
      </c>
      <c r="C44" s="17">
        <v>0</v>
      </c>
      <c r="D44" s="77">
        <v>0</v>
      </c>
      <c r="E44" s="78">
        <f>+'FP Ril SMJEŠTAJ i PUK'!E41+'FP Ril tržište'!E42+'FP Ril stručno osposob.'!E42+'FP Ril javni radovi'!E43</f>
        <v>0</v>
      </c>
      <c r="F44" s="24">
        <f>+'FP Ril SMJEŠTAJ i PUK'!F41+'FP Ril tržište'!F42+'FP Ril stručno osposob.'!F42+'FP Ril javni radovi'!F43</f>
        <v>0</v>
      </c>
      <c r="G44" s="24">
        <f>+'FP Ril SMJEŠTAJ i PUK'!G41+'FP Ril tržište'!G42+'FP Ril stručno osposob.'!G42+'FP Ril javni radovi'!G43</f>
        <v>0</v>
      </c>
      <c r="H44" s="24">
        <f>+'FP Ril SMJEŠTAJ i PUK'!H41+'FP Ril tržište'!H42+'FP Ril stručno osposob.'!H42+'FP Ril javni radovi'!H43</f>
        <v>0</v>
      </c>
      <c r="I44" s="24">
        <f>+'FP Ril SMJEŠTAJ i PUK'!I41+'FP Ril tržište'!I42+'FP Ril stručno osposob.'!I42+'FP Ril javni radovi'!I43</f>
        <v>0</v>
      </c>
      <c r="J44" s="24">
        <f>+'FP Ril SMJEŠTAJ i PUK'!J41+'FP Ril tržište'!J42+'FP Ril stručno osposob.'!J42+'FP Ril javni radovi'!J43</f>
        <v>0</v>
      </c>
      <c r="K44" s="81">
        <f>+'FP Ril SMJEŠTAJ i PUK'!K41+'FP Ril tržište'!K42+'FP Ril stručno osposob.'!K42+'FP Ril javni radovi'!K43</f>
        <v>0</v>
      </c>
      <c r="L44" s="80">
        <f t="shared" si="1"/>
        <v>0</v>
      </c>
    </row>
    <row r="45" spans="1:12" ht="57.75" customHeight="1">
      <c r="A45" s="13">
        <v>42</v>
      </c>
      <c r="B45" s="23" t="s">
        <v>32</v>
      </c>
      <c r="C45" s="14">
        <f>+C47+C46</f>
        <v>346661</v>
      </c>
      <c r="D45" s="77">
        <v>153742</v>
      </c>
      <c r="E45" s="78">
        <f>+E46+E47</f>
        <v>157648</v>
      </c>
      <c r="F45" s="14">
        <f aca="true" t="shared" si="7" ref="F45:K45">+F47+F46</f>
        <v>133742</v>
      </c>
      <c r="G45" s="14">
        <f>+G47+G46</f>
        <v>7954</v>
      </c>
      <c r="H45" s="14">
        <f t="shared" si="7"/>
        <v>0</v>
      </c>
      <c r="I45" s="14">
        <f t="shared" si="7"/>
        <v>0</v>
      </c>
      <c r="J45" s="14">
        <f t="shared" si="7"/>
        <v>15600</v>
      </c>
      <c r="K45" s="79">
        <f t="shared" si="7"/>
        <v>352</v>
      </c>
      <c r="L45" s="80">
        <f t="shared" si="1"/>
        <v>3906</v>
      </c>
    </row>
    <row r="46" spans="1:12" ht="29.25" customHeight="1">
      <c r="A46" s="15">
        <v>422</v>
      </c>
      <c r="B46" s="82" t="s">
        <v>33</v>
      </c>
      <c r="C46" s="19">
        <f>364212-28851+11300</f>
        <v>346661</v>
      </c>
      <c r="D46" s="77">
        <v>153742</v>
      </c>
      <c r="E46" s="78">
        <f>+'FP Ril SMJEŠTAJ i PUK'!E43+'FP Ril tržište'!E44+'FP Ril stručno osposob.'!E44+'FP Ril javni radovi'!E45</f>
        <v>157648</v>
      </c>
      <c r="F46" s="24">
        <f>+'FP Ril SMJEŠTAJ i PUK'!F43+'FP Ril tržište'!F44+'FP Ril stručno osposob.'!F44+'FP Ril javni radovi'!F45</f>
        <v>133742</v>
      </c>
      <c r="G46" s="24">
        <f>+'FP Ril SMJEŠTAJ i PUK'!G43+'FP Ril tržište'!G44+'FP Ril stručno osposob.'!G44+'FP Ril javni radovi'!G45</f>
        <v>7954</v>
      </c>
      <c r="H46" s="24">
        <f>+'FP Ril SMJEŠTAJ i PUK'!H43+'FP Ril tržište'!H44+'FP Ril stručno osposob.'!H44+'FP Ril javni radovi'!H45</f>
        <v>0</v>
      </c>
      <c r="I46" s="24">
        <f>+'FP Ril SMJEŠTAJ i PUK'!I43+'FP Ril tržište'!I44+'FP Ril stručno osposob.'!I44+'FP Ril javni radovi'!I45</f>
        <v>0</v>
      </c>
      <c r="J46" s="24">
        <f>+'FP Ril SMJEŠTAJ i PUK'!J43+'FP Ril tržište'!J44+'FP Ril stručno osposob.'!J44+'FP Ril javni radovi'!J45</f>
        <v>15600</v>
      </c>
      <c r="K46" s="81">
        <f>+'FP Ril SMJEŠTAJ i PUK'!K43+'FP Ril tržište'!K44+'FP Ril stručno osposob.'!K44+'FP Ril javni radovi'!K45</f>
        <v>352</v>
      </c>
      <c r="L46" s="80">
        <f t="shared" si="1"/>
        <v>3906</v>
      </c>
    </row>
    <row r="47" spans="1:12" ht="38.25" customHeight="1">
      <c r="A47" s="15">
        <v>426</v>
      </c>
      <c r="B47" s="16" t="s">
        <v>55</v>
      </c>
      <c r="C47" s="17">
        <v>0</v>
      </c>
      <c r="D47" s="77">
        <v>0</v>
      </c>
      <c r="E47" s="78">
        <f>+'FP Ril SMJEŠTAJ i PUK'!E44+'FP Ril tržište'!E45+'FP Ril stručno osposob.'!E45+'FP Ril javni radovi'!E46</f>
        <v>0</v>
      </c>
      <c r="F47" s="24">
        <f>+'FP Ril SMJEŠTAJ i PUK'!F44+'FP Ril tržište'!F45+'FP Ril stručno osposob.'!F45+'FP Ril javni radovi'!F46</f>
        <v>0</v>
      </c>
      <c r="G47" s="24">
        <f>+'FP Ril SMJEŠTAJ i PUK'!G44+'FP Ril tržište'!G45+'FP Ril stručno osposob.'!G45+'FP Ril javni radovi'!G46</f>
        <v>0</v>
      </c>
      <c r="H47" s="24">
        <f>+'FP Ril SMJEŠTAJ i PUK'!H44+'FP Ril tržište'!H45+'FP Ril stručno osposob.'!H45+'FP Ril javni radovi'!H46</f>
        <v>0</v>
      </c>
      <c r="I47" s="24">
        <f>+'FP Ril SMJEŠTAJ i PUK'!I44+'FP Ril tržište'!I45+'FP Ril stručno osposob.'!I45+'FP Ril javni radovi'!I46</f>
        <v>0</v>
      </c>
      <c r="J47" s="24">
        <f>+'FP Ril SMJEŠTAJ i PUK'!J44+'FP Ril tržište'!J45+'FP Ril stručno osposob.'!J45+'FP Ril javni radovi'!J46</f>
        <v>0</v>
      </c>
      <c r="K47" s="81">
        <f>+'FP Ril SMJEŠTAJ i PUK'!K44+'FP Ril tržište'!K45+'FP Ril stručno osposob.'!K45+'FP Ril javni radovi'!K46</f>
        <v>0</v>
      </c>
      <c r="L47" s="80">
        <f t="shared" si="1"/>
        <v>0</v>
      </c>
    </row>
    <row r="48" spans="1:12" s="2" customFormat="1" ht="40.5" customHeight="1">
      <c r="A48" s="13">
        <v>45</v>
      </c>
      <c r="B48" s="23" t="s">
        <v>34</v>
      </c>
      <c r="C48" s="14">
        <f>+C49+C50</f>
        <v>0</v>
      </c>
      <c r="D48" s="77">
        <v>359258</v>
      </c>
      <c r="E48" s="78">
        <f>+E49+E50</f>
        <v>368650</v>
      </c>
      <c r="F48" s="14">
        <f aca="true" t="shared" si="8" ref="F48:K48">+F49+F50</f>
        <v>359258</v>
      </c>
      <c r="G48" s="14">
        <f t="shared" si="8"/>
        <v>8544</v>
      </c>
      <c r="H48" s="14">
        <f t="shared" si="8"/>
        <v>0</v>
      </c>
      <c r="I48" s="14">
        <f t="shared" si="8"/>
        <v>0</v>
      </c>
      <c r="J48" s="14">
        <f t="shared" si="8"/>
        <v>0</v>
      </c>
      <c r="K48" s="79">
        <f t="shared" si="8"/>
        <v>848</v>
      </c>
      <c r="L48" s="80">
        <f t="shared" si="1"/>
        <v>9392</v>
      </c>
    </row>
    <row r="49" spans="1:12" ht="37.5" customHeight="1">
      <c r="A49" s="15">
        <v>451</v>
      </c>
      <c r="B49" s="16" t="s">
        <v>35</v>
      </c>
      <c r="C49" s="17"/>
      <c r="D49" s="77">
        <v>351979</v>
      </c>
      <c r="E49" s="78">
        <f>+'FP Ril SMJEŠTAJ i PUK'!E46+'FP Ril tržište'!E47+'FP Ril stručno osposob.'!E47+'FP Ril javni radovi'!E48</f>
        <v>360523</v>
      </c>
      <c r="F49" s="24">
        <f>+'FP Ril SMJEŠTAJ i PUK'!F46+'FP Ril tržište'!F47+'FP Ril stručno osposob.'!F47+'FP Ril javni radovi'!F48</f>
        <v>351979</v>
      </c>
      <c r="G49" s="24">
        <f>+'FP Ril SMJEŠTAJ i PUK'!G46+'FP Ril tržište'!G47+'FP Ril stručno osposob.'!G47+'FP Ril javni radovi'!G48</f>
        <v>8544</v>
      </c>
      <c r="H49" s="24">
        <f>+'FP Ril SMJEŠTAJ i PUK'!H46+'FP Ril tržište'!H47+'FP Ril stručno osposob.'!H47+'FP Ril javni radovi'!H48</f>
        <v>0</v>
      </c>
      <c r="I49" s="24">
        <f>+'FP Ril SMJEŠTAJ i PUK'!I46+'FP Ril tržište'!I47+'FP Ril stručno osposob.'!I47+'FP Ril javni radovi'!I48</f>
        <v>0</v>
      </c>
      <c r="J49" s="24">
        <f>+'FP Ril SMJEŠTAJ i PUK'!J46+'FP Ril tržište'!J47+'FP Ril stručno osposob.'!J47+'FP Ril javni radovi'!J48</f>
        <v>0</v>
      </c>
      <c r="K49" s="81">
        <f>+'FP Ril SMJEŠTAJ i PUK'!K46+'FP Ril tržište'!K47+'FP Ril stručno osposob.'!K47+'FP Ril javni radovi'!K48</f>
        <v>0</v>
      </c>
      <c r="L49" s="80">
        <f t="shared" si="1"/>
        <v>8544</v>
      </c>
    </row>
    <row r="50" spans="1:12" ht="36.75" customHeight="1">
      <c r="A50" s="15">
        <v>452</v>
      </c>
      <c r="B50" s="16" t="s">
        <v>36</v>
      </c>
      <c r="C50" s="17">
        <v>0</v>
      </c>
      <c r="D50" s="77">
        <v>7279</v>
      </c>
      <c r="E50" s="78">
        <f>+'FP Ril SMJEŠTAJ i PUK'!E47+'FP Ril tržište'!E48+'FP Ril stručno osposob.'!E48+'FP Ril javni radovi'!E49</f>
        <v>8127</v>
      </c>
      <c r="F50" s="24">
        <f>+'FP Ril SMJEŠTAJ i PUK'!F47+'FP Ril tržište'!F48+'FP Ril stručno osposob.'!F48+'FP Ril javni radovi'!F49</f>
        <v>7279</v>
      </c>
      <c r="G50" s="24">
        <f>+'FP Ril SMJEŠTAJ i PUK'!G47+'FP Ril tržište'!G48+'FP Ril stručno osposob.'!G48+'FP Ril javni radovi'!G49</f>
        <v>0</v>
      </c>
      <c r="H50" s="24">
        <f>+'FP Ril SMJEŠTAJ i PUK'!H47+'FP Ril tržište'!H48+'FP Ril stručno osposob.'!H48+'FP Ril javni radovi'!H49</f>
        <v>0</v>
      </c>
      <c r="I50" s="24">
        <f>+'FP Ril SMJEŠTAJ i PUK'!I47+'FP Ril tržište'!I48+'FP Ril stručno osposob.'!I48+'FP Ril javni radovi'!I49</f>
        <v>0</v>
      </c>
      <c r="J50" s="24">
        <f>+'FP Ril SMJEŠTAJ i PUK'!J47+'FP Ril tržište'!J48+'FP Ril stručno osposob.'!J48+'FP Ril javni radovi'!J49</f>
        <v>0</v>
      </c>
      <c r="K50" s="81">
        <f>+'FP Ril SMJEŠTAJ i PUK'!K47+'FP Ril tržište'!K48+'FP Ril stručno osposob.'!K48+'FP Ril javni radovi'!K49</f>
        <v>848</v>
      </c>
      <c r="L50" s="80">
        <f t="shared" si="1"/>
        <v>848</v>
      </c>
    </row>
    <row r="51" spans="1:12" ht="39" customHeight="1">
      <c r="A51" s="15"/>
      <c r="B51" s="83" t="s">
        <v>43</v>
      </c>
      <c r="C51" s="84">
        <f>+C26+C31+C37+C39+C41</f>
        <v>9561620</v>
      </c>
      <c r="D51" s="77">
        <v>9067000</v>
      </c>
      <c r="E51" s="78">
        <f>+E26+E31+E37+E39+E41</f>
        <v>9051788</v>
      </c>
      <c r="F51" s="22">
        <f aca="true" t="shared" si="9" ref="F51:K51">+F26+F31+F37+F39+F41</f>
        <v>2920274</v>
      </c>
      <c r="G51" s="22">
        <f t="shared" si="9"/>
        <v>19000</v>
      </c>
      <c r="H51" s="22">
        <f t="shared" si="9"/>
        <v>6112514</v>
      </c>
      <c r="I51" s="22">
        <f t="shared" si="9"/>
        <v>0</v>
      </c>
      <c r="J51" s="22">
        <f t="shared" si="9"/>
        <v>0</v>
      </c>
      <c r="K51" s="85">
        <f t="shared" si="9"/>
        <v>0</v>
      </c>
      <c r="L51" s="80">
        <f t="shared" si="1"/>
        <v>-15212</v>
      </c>
    </row>
    <row r="52" spans="1:12" ht="40.5" customHeight="1">
      <c r="A52" s="15"/>
      <c r="B52" s="83" t="s">
        <v>44</v>
      </c>
      <c r="C52" s="84">
        <f>+C27+C32+C38+C40+C42</f>
        <v>5189373</v>
      </c>
      <c r="D52" s="77">
        <v>513000</v>
      </c>
      <c r="E52" s="78">
        <f>+E42</f>
        <v>526298</v>
      </c>
      <c r="F52" s="22">
        <f aca="true" t="shared" si="10" ref="F52:K52">+F42</f>
        <v>493000</v>
      </c>
      <c r="G52" s="22">
        <f t="shared" si="10"/>
        <v>16498</v>
      </c>
      <c r="H52" s="22">
        <f t="shared" si="10"/>
        <v>0</v>
      </c>
      <c r="I52" s="22">
        <f t="shared" si="10"/>
        <v>0</v>
      </c>
      <c r="J52" s="22">
        <f t="shared" si="10"/>
        <v>15600</v>
      </c>
      <c r="K52" s="85">
        <f t="shared" si="10"/>
        <v>1200</v>
      </c>
      <c r="L52" s="80">
        <f t="shared" si="1"/>
        <v>13298</v>
      </c>
    </row>
    <row r="53" spans="1:12" ht="57" customHeight="1">
      <c r="A53" s="15"/>
      <c r="B53" s="16" t="s">
        <v>42</v>
      </c>
      <c r="C53" s="17"/>
      <c r="D53" s="86">
        <v>250000</v>
      </c>
      <c r="E53" s="78">
        <f>+'FP Ril SMJEŠTAJ i PUK'!E50+'FP Ril tržište'!E51+'FP Ril stručno osposob.'!E51+'FP Ril javni radovi'!E52</f>
        <v>237902</v>
      </c>
      <c r="F53" s="24">
        <f>+'FP Ril SMJEŠTAJ i PUK'!F50+'FP Ril tržište'!F51+'FP Ril stručno osposob.'!F51+'FP Ril javni radovi'!F52</f>
        <v>0</v>
      </c>
      <c r="G53" s="24">
        <f>+'FP Ril SMJEŠTAJ i PUK'!G50+'FP Ril tržište'!G51+'FP Ril stručno osposob.'!G51+'FP Ril javni radovi'!G52</f>
        <v>69502</v>
      </c>
      <c r="H53" s="24">
        <f>+'FP Ril SMJEŠTAJ i PUK'!H50+'FP Ril tržište'!H51+'FP Ril stručno osposob.'!H51+'FP Ril javni radovi'!H52</f>
        <v>0</v>
      </c>
      <c r="I53" s="24">
        <f>+'FP Ril SMJEŠTAJ i PUK'!I50+'FP Ril tržište'!I51+'FP Ril stručno osposob.'!I51+'FP Ril javni radovi'!I52</f>
        <v>168400</v>
      </c>
      <c r="J53" s="24">
        <f>+'FP Ril SMJEŠTAJ i PUK'!J50+'FP Ril tržište'!J51+'FP Ril stručno osposob.'!J51+'FP Ril javni radovi'!J52</f>
        <v>0</v>
      </c>
      <c r="K53" s="81">
        <f>+'FP Ril SMJEŠTAJ i PUK'!K50+'FP Ril tržište'!K51+'FP Ril stručno osposob.'!K51+'FP Ril javni radovi'!K52</f>
        <v>0</v>
      </c>
      <c r="L53" s="80">
        <f t="shared" si="1"/>
        <v>-12098</v>
      </c>
    </row>
    <row r="54" spans="1:12" ht="27.75" customHeight="1" thickBot="1">
      <c r="A54" s="87"/>
      <c r="B54" s="88" t="s">
        <v>13</v>
      </c>
      <c r="C54" s="84">
        <f>+C42+C51</f>
        <v>9908281</v>
      </c>
      <c r="D54" s="77">
        <v>9830000</v>
      </c>
      <c r="E54" s="89">
        <f>+E51+E52+E53</f>
        <v>9815988</v>
      </c>
      <c r="F54" s="90">
        <f aca="true" t="shared" si="11" ref="F54:K54">+F51+F52+F53</f>
        <v>3413274</v>
      </c>
      <c r="G54" s="90">
        <f t="shared" si="11"/>
        <v>105000</v>
      </c>
      <c r="H54" s="90">
        <f t="shared" si="11"/>
        <v>6112514</v>
      </c>
      <c r="I54" s="90">
        <f t="shared" si="11"/>
        <v>168400</v>
      </c>
      <c r="J54" s="90">
        <f t="shared" si="11"/>
        <v>15600</v>
      </c>
      <c r="K54" s="91">
        <f t="shared" si="11"/>
        <v>1200</v>
      </c>
      <c r="L54" s="80">
        <f t="shared" si="1"/>
        <v>-14012</v>
      </c>
    </row>
    <row r="55" spans="1:12" ht="49.5" customHeight="1">
      <c r="A55" s="146" t="s">
        <v>93</v>
      </c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</row>
    <row r="56" spans="2:14" ht="1.5" customHeight="1">
      <c r="B56" s="135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</row>
    <row r="57" spans="2:14" ht="25.5" customHeight="1" hidden="1">
      <c r="B57" s="135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</row>
    <row r="58" spans="2:14" ht="25.5" customHeight="1" hidden="1">
      <c r="B58" s="135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</row>
    <row r="59" spans="3:14" ht="25.5" customHeight="1">
      <c r="C59" s="28"/>
      <c r="D59" s="29"/>
      <c r="E59" s="29"/>
      <c r="F59" s="30"/>
      <c r="G59" s="29"/>
      <c r="H59" s="29"/>
      <c r="I59" s="29"/>
      <c r="J59" s="141" t="s">
        <v>53</v>
      </c>
      <c r="K59" s="141"/>
      <c r="M59" s="141"/>
      <c r="N59" s="141"/>
    </row>
    <row r="60" spans="3:14" ht="25.5" customHeight="1">
      <c r="C60" s="29"/>
      <c r="D60" s="29"/>
      <c r="E60" s="29"/>
      <c r="F60" s="30"/>
      <c r="G60" s="29"/>
      <c r="H60" s="29"/>
      <c r="I60" s="29"/>
      <c r="J60" s="142" t="s">
        <v>39</v>
      </c>
      <c r="K60" s="142"/>
      <c r="M60" s="142"/>
      <c r="N60" s="142"/>
    </row>
    <row r="61" ht="25.5" customHeight="1">
      <c r="C61" s="5"/>
    </row>
    <row r="62" spans="1:2" ht="25.5" customHeight="1">
      <c r="A62" s="134" t="s">
        <v>86</v>
      </c>
      <c r="B62" s="134"/>
    </row>
  </sheetData>
  <sheetProtection/>
  <mergeCells count="22">
    <mergeCell ref="A13:D13"/>
    <mergeCell ref="A14:D14"/>
    <mergeCell ref="J59:K59"/>
    <mergeCell ref="J60:K60"/>
    <mergeCell ref="E24:K24"/>
    <mergeCell ref="A55:L55"/>
    <mergeCell ref="D21:H21"/>
    <mergeCell ref="B56:N56"/>
    <mergeCell ref="M59:N59"/>
    <mergeCell ref="M60:N60"/>
    <mergeCell ref="A62:B62"/>
    <mergeCell ref="B57:N57"/>
    <mergeCell ref="B58:N58"/>
    <mergeCell ref="A15:D15"/>
    <mergeCell ref="A17:D17"/>
    <mergeCell ref="A18:D18"/>
    <mergeCell ref="A1:L1"/>
    <mergeCell ref="A8:D8"/>
    <mergeCell ref="A9:D9"/>
    <mergeCell ref="A10:D10"/>
    <mergeCell ref="A11:D11"/>
    <mergeCell ref="A12:D12"/>
  </mergeCells>
  <printOptions/>
  <pageMargins left="0.1968503937007874" right="0.1968503937007874" top="0.5511811023622047" bottom="0.5118110236220472" header="0.7086614173228347" footer="0.5118110236220472"/>
  <pageSetup horizontalDpi="600" verticalDpi="600" orientation="landscape" paperSize="9" scale="60" r:id="rId1"/>
  <rowBreaks count="2" manualBreakCount="2">
    <brk id="30" max="13" man="1"/>
    <brk id="5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">
      <selection activeCell="M46" sqref="M46"/>
    </sheetView>
  </sheetViews>
  <sheetFormatPr defaultColWidth="9.140625" defaultRowHeight="12.75"/>
  <cols>
    <col min="1" max="1" width="12.00390625" style="26" customWidth="1"/>
    <col min="2" max="2" width="44.57421875" style="27" customWidth="1"/>
    <col min="3" max="3" width="18.00390625" style="31" hidden="1" customWidth="1"/>
    <col min="4" max="4" width="26.140625" style="5" customWidth="1"/>
    <col min="5" max="5" width="22.421875" style="5" customWidth="1"/>
    <col min="6" max="6" width="20.00390625" style="12" customWidth="1"/>
    <col min="7" max="7" width="17.7109375" style="12" customWidth="1"/>
    <col min="8" max="8" width="17.7109375" style="5" customWidth="1"/>
    <col min="9" max="10" width="14.28125" style="5" customWidth="1"/>
    <col min="11" max="11" width="25.00390625" style="5" customWidth="1"/>
    <col min="12" max="12" width="20.7109375" style="5" customWidth="1"/>
    <col min="13" max="13" width="22.140625" style="5" customWidth="1"/>
    <col min="14" max="14" width="22.8515625" style="5" customWidth="1"/>
    <col min="15" max="15" width="10.421875" style="5" customWidth="1"/>
    <col min="16" max="16" width="10.421875" style="5" bestFit="1" customWidth="1"/>
    <col min="17" max="19" width="9.140625" style="5" customWidth="1"/>
    <col min="20" max="20" width="9.421875" style="5" bestFit="1" customWidth="1"/>
    <col min="21" max="21" width="10.140625" style="5" bestFit="1" customWidth="1"/>
    <col min="22" max="16384" width="9.140625" style="5" customWidth="1"/>
  </cols>
  <sheetData>
    <row r="1" spans="1:15" ht="24.75" customHeight="1">
      <c r="A1" s="130" t="s">
        <v>80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O1" s="34"/>
    </row>
    <row r="2" spans="1:15" ht="20.25" customHeight="1">
      <c r="A2" s="34"/>
      <c r="B2" s="34"/>
      <c r="C2" s="34"/>
      <c r="D2" s="34"/>
      <c r="E2" s="34"/>
      <c r="F2" s="32"/>
      <c r="G2" s="32"/>
      <c r="H2" s="34"/>
      <c r="I2" s="34"/>
      <c r="J2" s="34"/>
      <c r="L2" s="5" t="s">
        <v>70</v>
      </c>
      <c r="M2" s="34"/>
      <c r="N2" s="34"/>
      <c r="O2" s="34"/>
    </row>
    <row r="3" spans="1:7" ht="18" customHeight="1">
      <c r="A3" s="36" t="s">
        <v>5</v>
      </c>
      <c r="B3" s="37"/>
      <c r="C3" s="38"/>
      <c r="D3" s="38"/>
      <c r="E3" s="38" t="s">
        <v>40</v>
      </c>
      <c r="F3" s="37"/>
      <c r="G3" s="93"/>
    </row>
    <row r="4" spans="1:3" ht="15" customHeight="1">
      <c r="A4" s="39" t="s">
        <v>6</v>
      </c>
      <c r="B4" s="12"/>
      <c r="C4" s="5"/>
    </row>
    <row r="5" spans="1:3" ht="16.5" customHeight="1">
      <c r="A5" s="40"/>
      <c r="B5" s="12"/>
      <c r="C5" s="5"/>
    </row>
    <row r="6" spans="1:7" ht="52.5" customHeight="1" thickBot="1">
      <c r="A6" s="41" t="s">
        <v>7</v>
      </c>
      <c r="B6" s="42"/>
      <c r="C6" s="43"/>
      <c r="D6" s="44"/>
      <c r="E6" s="45" t="s">
        <v>58</v>
      </c>
      <c r="F6" s="45" t="s">
        <v>79</v>
      </c>
      <c r="G6" s="45" t="s">
        <v>73</v>
      </c>
    </row>
    <row r="7" spans="1:7" ht="17.25" customHeight="1" thickTop="1">
      <c r="A7" s="46"/>
      <c r="B7" s="47">
        <v>1</v>
      </c>
      <c r="C7" s="48"/>
      <c r="D7" s="47"/>
      <c r="E7" s="49">
        <v>2</v>
      </c>
      <c r="F7" s="49">
        <v>3</v>
      </c>
      <c r="G7" s="49">
        <v>4</v>
      </c>
    </row>
    <row r="8" spans="1:7" ht="18">
      <c r="A8" s="132" t="s">
        <v>1</v>
      </c>
      <c r="B8" s="132"/>
      <c r="C8" s="132"/>
      <c r="D8" s="132"/>
      <c r="E8" s="50">
        <v>3413274</v>
      </c>
      <c r="F8" s="50">
        <v>3413274</v>
      </c>
      <c r="G8" s="50">
        <f>+F8-E8</f>
        <v>0</v>
      </c>
    </row>
    <row r="9" spans="1:7" ht="37.5" customHeight="1">
      <c r="A9" s="133" t="s">
        <v>16</v>
      </c>
      <c r="B9" s="133"/>
      <c r="C9" s="133"/>
      <c r="D9" s="133"/>
      <c r="E9" s="50"/>
      <c r="F9" s="50"/>
      <c r="G9" s="50">
        <f aca="true" t="shared" si="0" ref="G9:G16">+F9-E9</f>
        <v>0</v>
      </c>
    </row>
    <row r="10" spans="1:7" ht="43.5" customHeight="1">
      <c r="A10" s="151" t="s">
        <v>90</v>
      </c>
      <c r="B10" s="152"/>
      <c r="C10" s="152"/>
      <c r="D10" s="153"/>
      <c r="E10" s="50">
        <v>6030000</v>
      </c>
      <c r="F10" s="50">
        <f>6030000-16000</f>
        <v>6014000</v>
      </c>
      <c r="G10" s="50">
        <f t="shared" si="0"/>
        <v>-16000</v>
      </c>
    </row>
    <row r="11" spans="1:7" ht="18">
      <c r="A11" s="132" t="s">
        <v>4</v>
      </c>
      <c r="B11" s="132"/>
      <c r="C11" s="132"/>
      <c r="D11" s="132"/>
      <c r="E11" s="94">
        <v>168400</v>
      </c>
      <c r="F11" s="94">
        <f>+I50</f>
        <v>168400</v>
      </c>
      <c r="G11" s="50">
        <f t="shared" si="0"/>
        <v>0</v>
      </c>
    </row>
    <row r="12" spans="1:7" ht="18">
      <c r="A12" s="132" t="s">
        <v>8</v>
      </c>
      <c r="B12" s="132"/>
      <c r="C12" s="132"/>
      <c r="D12" s="132"/>
      <c r="E12" s="50"/>
      <c r="F12" s="50">
        <v>15600</v>
      </c>
      <c r="G12" s="50">
        <f t="shared" si="0"/>
        <v>15600</v>
      </c>
    </row>
    <row r="13" spans="1:7" ht="38.25" customHeight="1">
      <c r="A13" s="133" t="s">
        <v>14</v>
      </c>
      <c r="B13" s="133"/>
      <c r="C13" s="133"/>
      <c r="D13" s="133"/>
      <c r="E13" s="50">
        <v>20000</v>
      </c>
      <c r="F13" s="50">
        <v>1200</v>
      </c>
      <c r="G13" s="50">
        <f t="shared" si="0"/>
        <v>-18800</v>
      </c>
    </row>
    <row r="14" spans="1:7" ht="18">
      <c r="A14" s="132" t="s">
        <v>15</v>
      </c>
      <c r="B14" s="132"/>
      <c r="C14" s="132"/>
      <c r="D14" s="132"/>
      <c r="E14" s="50"/>
      <c r="F14" s="50"/>
      <c r="G14" s="50">
        <f t="shared" si="0"/>
        <v>0</v>
      </c>
    </row>
    <row r="15" spans="1:7" ht="6.75" customHeight="1">
      <c r="A15" s="51"/>
      <c r="B15" s="95"/>
      <c r="C15" s="96"/>
      <c r="D15" s="97"/>
      <c r="E15" s="98"/>
      <c r="F15" s="98"/>
      <c r="G15" s="98"/>
    </row>
    <row r="16" spans="1:7" ht="18.75" thickBot="1">
      <c r="A16" s="52" t="s">
        <v>9</v>
      </c>
      <c r="B16" s="53"/>
      <c r="C16" s="54"/>
      <c r="D16" s="55"/>
      <c r="E16" s="56">
        <f>SUM(E8:E15)</f>
        <v>9631674</v>
      </c>
      <c r="F16" s="56">
        <f>SUM(F8:F15)</f>
        <v>9612474</v>
      </c>
      <c r="G16" s="56">
        <f t="shared" si="0"/>
        <v>-19200</v>
      </c>
    </row>
    <row r="17" spans="1:8" ht="20.25" customHeight="1" thickTop="1">
      <c r="A17" s="99"/>
      <c r="B17" s="62"/>
      <c r="C17" s="63"/>
      <c r="F17" s="100"/>
      <c r="G17" s="73"/>
      <c r="H17" s="73"/>
    </row>
    <row r="18" spans="1:13" s="2" customFormat="1" ht="18">
      <c r="A18" s="1" t="s">
        <v>11</v>
      </c>
      <c r="B18" s="33"/>
      <c r="C18" s="1"/>
      <c r="D18" s="148" t="s">
        <v>45</v>
      </c>
      <c r="E18" s="148"/>
      <c r="F18" s="150"/>
      <c r="G18" s="150"/>
      <c r="H18" s="150"/>
      <c r="I18" s="150"/>
      <c r="J18" s="150"/>
      <c r="K18" s="150"/>
      <c r="L18" s="1"/>
      <c r="M18" s="1"/>
    </row>
    <row r="19" spans="1:11" ht="18.75">
      <c r="A19" s="3"/>
      <c r="B19" s="4"/>
      <c r="C19" s="3"/>
      <c r="D19" s="148" t="s">
        <v>46</v>
      </c>
      <c r="E19" s="148"/>
      <c r="F19" s="150"/>
      <c r="G19" s="150"/>
      <c r="H19" s="150"/>
      <c r="I19" s="150"/>
      <c r="J19" s="150"/>
      <c r="K19" s="6" t="s">
        <v>0</v>
      </c>
    </row>
    <row r="20" spans="1:11" ht="8.25" customHeight="1" thickBot="1">
      <c r="A20" s="6"/>
      <c r="B20" s="7"/>
      <c r="C20" s="6"/>
      <c r="D20" s="6"/>
      <c r="E20" s="6"/>
      <c r="F20" s="71"/>
      <c r="G20" s="71"/>
      <c r="H20" s="7"/>
      <c r="I20" s="7"/>
      <c r="J20" s="7"/>
      <c r="K20" s="7"/>
    </row>
    <row r="21" spans="1:11" ht="15.75" customHeight="1">
      <c r="A21" s="8"/>
      <c r="B21" s="9"/>
      <c r="C21" s="8"/>
      <c r="D21" s="8"/>
      <c r="E21" s="155" t="s">
        <v>78</v>
      </c>
      <c r="F21" s="156"/>
      <c r="G21" s="156"/>
      <c r="H21" s="156"/>
      <c r="I21" s="156"/>
      <c r="J21" s="156"/>
      <c r="K21" s="157"/>
    </row>
    <row r="22" spans="1:12" s="12" customFormat="1" ht="108">
      <c r="A22" s="10" t="s">
        <v>17</v>
      </c>
      <c r="B22" s="10" t="s">
        <v>12</v>
      </c>
      <c r="C22" s="10" t="s">
        <v>37</v>
      </c>
      <c r="D22" s="74" t="s">
        <v>59</v>
      </c>
      <c r="E22" s="74" t="s">
        <v>77</v>
      </c>
      <c r="F22" s="11" t="s">
        <v>1</v>
      </c>
      <c r="G22" s="11" t="s">
        <v>2</v>
      </c>
      <c r="H22" s="11" t="s">
        <v>3</v>
      </c>
      <c r="I22" s="11" t="s">
        <v>4</v>
      </c>
      <c r="J22" s="11" t="s">
        <v>8</v>
      </c>
      <c r="K22" s="75" t="s">
        <v>38</v>
      </c>
      <c r="L22" s="76" t="s">
        <v>87</v>
      </c>
    </row>
    <row r="23" spans="1:12" ht="30" customHeight="1">
      <c r="A23" s="13">
        <v>31</v>
      </c>
      <c r="B23" s="10" t="s">
        <v>50</v>
      </c>
      <c r="C23" s="14">
        <f>+C26+C25+C24</f>
        <v>5425420</v>
      </c>
      <c r="D23" s="77">
        <v>5202838</v>
      </c>
      <c r="E23" s="78">
        <f>SUM(E24:E26)</f>
        <v>5202838</v>
      </c>
      <c r="F23" s="24">
        <f aca="true" t="shared" si="1" ref="F23:K23">SUM(F24:F27)</f>
        <v>2920274</v>
      </c>
      <c r="G23" s="24">
        <f t="shared" si="1"/>
        <v>0</v>
      </c>
      <c r="H23" s="24">
        <f t="shared" si="1"/>
        <v>2282564</v>
      </c>
      <c r="I23" s="24">
        <f t="shared" si="1"/>
        <v>0</v>
      </c>
      <c r="J23" s="24">
        <f t="shared" si="1"/>
        <v>0</v>
      </c>
      <c r="K23" s="81">
        <f t="shared" si="1"/>
        <v>0</v>
      </c>
      <c r="L23" s="101">
        <f>+E23-D23</f>
        <v>0</v>
      </c>
    </row>
    <row r="24" spans="1:12" ht="20.25" customHeight="1">
      <c r="A24" s="15">
        <v>311</v>
      </c>
      <c r="B24" s="16" t="s">
        <v>18</v>
      </c>
      <c r="C24" s="17">
        <v>4477512</v>
      </c>
      <c r="D24" s="102">
        <v>4350716</v>
      </c>
      <c r="E24" s="103">
        <v>4350716</v>
      </c>
      <c r="F24" s="104">
        <v>2920274</v>
      </c>
      <c r="G24" s="25"/>
      <c r="H24" s="25">
        <f>2282564-H25-H26</f>
        <v>1430442</v>
      </c>
      <c r="I24" s="25"/>
      <c r="J24" s="25"/>
      <c r="K24" s="105"/>
      <c r="L24" s="101">
        <f aca="true" t="shared" si="2" ref="L24:L51">+E24-D24</f>
        <v>0</v>
      </c>
    </row>
    <row r="25" spans="1:12" ht="33.75" customHeight="1">
      <c r="A25" s="15">
        <v>312</v>
      </c>
      <c r="B25" s="82" t="s">
        <v>19</v>
      </c>
      <c r="C25" s="17">
        <v>178950</v>
      </c>
      <c r="D25" s="102">
        <v>112000</v>
      </c>
      <c r="E25" s="103">
        <v>112000</v>
      </c>
      <c r="F25" s="25"/>
      <c r="G25" s="25"/>
      <c r="H25" s="25">
        <v>112000</v>
      </c>
      <c r="I25" s="25"/>
      <c r="J25" s="25"/>
      <c r="K25" s="105"/>
      <c r="L25" s="101">
        <f t="shared" si="2"/>
        <v>0</v>
      </c>
    </row>
    <row r="26" spans="1:12" ht="20.25" customHeight="1">
      <c r="A26" s="15">
        <v>313</v>
      </c>
      <c r="B26" s="16" t="s">
        <v>20</v>
      </c>
      <c r="C26" s="17">
        <v>768958</v>
      </c>
      <c r="D26" s="102">
        <v>740122</v>
      </c>
      <c r="E26" s="103">
        <f>755000+122-15000</f>
        <v>740122</v>
      </c>
      <c r="F26" s="25"/>
      <c r="G26" s="25"/>
      <c r="H26" s="25">
        <v>740122</v>
      </c>
      <c r="I26" s="25"/>
      <c r="J26" s="25"/>
      <c r="K26" s="105"/>
      <c r="L26" s="101">
        <f t="shared" si="2"/>
        <v>0</v>
      </c>
    </row>
    <row r="27" spans="1:12" ht="25.5" customHeight="1" hidden="1">
      <c r="A27" s="15"/>
      <c r="B27" s="18"/>
      <c r="C27" s="19"/>
      <c r="D27" s="102"/>
      <c r="E27" s="103"/>
      <c r="F27" s="25"/>
      <c r="G27" s="25"/>
      <c r="H27" s="25"/>
      <c r="I27" s="25"/>
      <c r="J27" s="25"/>
      <c r="K27" s="105"/>
      <c r="L27" s="101">
        <f t="shared" si="2"/>
        <v>0</v>
      </c>
    </row>
    <row r="28" spans="1:12" ht="18" customHeight="1">
      <c r="A28" s="13">
        <v>32</v>
      </c>
      <c r="B28" s="20" t="s">
        <v>51</v>
      </c>
      <c r="C28" s="21">
        <f>+C33+C32+C31+C30+C29</f>
        <v>4093500</v>
      </c>
      <c r="D28" s="77">
        <v>3709436</v>
      </c>
      <c r="E28" s="78">
        <f>SUM(E29:E33)</f>
        <v>3696436</v>
      </c>
      <c r="F28" s="24">
        <f aca="true" t="shared" si="3" ref="F28:K28">SUM(F29:F33)</f>
        <v>0</v>
      </c>
      <c r="G28" s="24">
        <f t="shared" si="3"/>
        <v>0</v>
      </c>
      <c r="H28" s="24">
        <f t="shared" si="3"/>
        <v>3696436</v>
      </c>
      <c r="I28" s="24">
        <f t="shared" si="3"/>
        <v>0</v>
      </c>
      <c r="J28" s="24">
        <f t="shared" si="3"/>
        <v>0</v>
      </c>
      <c r="K28" s="81">
        <f t="shared" si="3"/>
        <v>0</v>
      </c>
      <c r="L28" s="101">
        <f t="shared" si="2"/>
        <v>-13000</v>
      </c>
    </row>
    <row r="29" spans="1:12" ht="36" customHeight="1">
      <c r="A29" s="15">
        <v>321</v>
      </c>
      <c r="B29" s="16" t="s">
        <v>21</v>
      </c>
      <c r="C29" s="17">
        <v>322500</v>
      </c>
      <c r="D29" s="106">
        <v>180000</v>
      </c>
      <c r="E29" s="107">
        <v>173000</v>
      </c>
      <c r="F29" s="17"/>
      <c r="G29" s="17"/>
      <c r="H29" s="17">
        <v>173000</v>
      </c>
      <c r="I29" s="17"/>
      <c r="J29" s="17"/>
      <c r="K29" s="108"/>
      <c r="L29" s="101">
        <f t="shared" si="2"/>
        <v>-7000</v>
      </c>
    </row>
    <row r="30" spans="1:12" ht="38.25" customHeight="1">
      <c r="A30" s="128">
        <v>322</v>
      </c>
      <c r="B30" s="16" t="s">
        <v>22</v>
      </c>
      <c r="C30" s="17">
        <f>2995899-13500</f>
        <v>2982399</v>
      </c>
      <c r="D30" s="106">
        <v>2715000</v>
      </c>
      <c r="E30" s="107">
        <f>2715000-172564-16000</f>
        <v>2526436</v>
      </c>
      <c r="F30" s="17"/>
      <c r="G30" s="25"/>
      <c r="H30" s="17">
        <f>2542436-16000</f>
        <v>2526436</v>
      </c>
      <c r="I30" s="17"/>
      <c r="J30" s="17"/>
      <c r="K30" s="108"/>
      <c r="L30" s="101">
        <f t="shared" si="2"/>
        <v>-188564</v>
      </c>
    </row>
    <row r="31" spans="1:12" ht="21.75" customHeight="1">
      <c r="A31" s="15">
        <v>323</v>
      </c>
      <c r="B31" s="16" t="s">
        <v>23</v>
      </c>
      <c r="C31" s="17">
        <f>634900-39300</f>
        <v>595600</v>
      </c>
      <c r="D31" s="106">
        <v>614436</v>
      </c>
      <c r="E31" s="107">
        <v>792000</v>
      </c>
      <c r="F31" s="17"/>
      <c r="G31" s="25"/>
      <c r="H31" s="17">
        <v>792000</v>
      </c>
      <c r="I31" s="17"/>
      <c r="J31" s="17"/>
      <c r="K31" s="108"/>
      <c r="L31" s="101">
        <f t="shared" si="2"/>
        <v>177564</v>
      </c>
    </row>
    <row r="32" spans="1:12" ht="54.75" customHeight="1">
      <c r="A32" s="128">
        <v>324</v>
      </c>
      <c r="B32" s="16" t="s">
        <v>91</v>
      </c>
      <c r="C32" s="17">
        <v>7600</v>
      </c>
      <c r="D32" s="106"/>
      <c r="E32" s="107"/>
      <c r="F32" s="17"/>
      <c r="G32" s="17"/>
      <c r="H32" s="17"/>
      <c r="I32" s="17"/>
      <c r="J32" s="17"/>
      <c r="K32" s="108"/>
      <c r="L32" s="101">
        <f t="shared" si="2"/>
        <v>0</v>
      </c>
    </row>
    <row r="33" spans="1:12" ht="38.25" customHeight="1">
      <c r="A33" s="15">
        <v>329</v>
      </c>
      <c r="B33" s="16" t="s">
        <v>24</v>
      </c>
      <c r="C33" s="17">
        <v>185401</v>
      </c>
      <c r="D33" s="106">
        <v>200000</v>
      </c>
      <c r="E33" s="107">
        <v>205000</v>
      </c>
      <c r="F33" s="17"/>
      <c r="G33" s="17"/>
      <c r="H33" s="17">
        <v>205000</v>
      </c>
      <c r="I33" s="17"/>
      <c r="J33" s="17"/>
      <c r="K33" s="108"/>
      <c r="L33" s="101">
        <f t="shared" si="2"/>
        <v>5000</v>
      </c>
    </row>
    <row r="34" spans="1:12" ht="33.75" customHeight="1">
      <c r="A34" s="13">
        <v>34</v>
      </c>
      <c r="B34" s="20" t="s">
        <v>52</v>
      </c>
      <c r="C34" s="21">
        <f>+C35</f>
        <v>23600</v>
      </c>
      <c r="D34" s="109">
        <v>30000</v>
      </c>
      <c r="E34" s="110">
        <f aca="true" t="shared" si="4" ref="E34:K34">E35</f>
        <v>25000</v>
      </c>
      <c r="F34" s="14">
        <f t="shared" si="4"/>
        <v>0</v>
      </c>
      <c r="G34" s="14">
        <f t="shared" si="4"/>
        <v>0</v>
      </c>
      <c r="H34" s="14">
        <f t="shared" si="4"/>
        <v>25000</v>
      </c>
      <c r="I34" s="14">
        <f t="shared" si="4"/>
        <v>0</v>
      </c>
      <c r="J34" s="14">
        <f t="shared" si="4"/>
        <v>0</v>
      </c>
      <c r="K34" s="79">
        <f t="shared" si="4"/>
        <v>0</v>
      </c>
      <c r="L34" s="101">
        <f t="shared" si="2"/>
        <v>-5000</v>
      </c>
    </row>
    <row r="35" spans="1:12" ht="39.75" customHeight="1">
      <c r="A35" s="15">
        <v>343</v>
      </c>
      <c r="B35" s="16" t="s">
        <v>25</v>
      </c>
      <c r="C35" s="17">
        <v>23600</v>
      </c>
      <c r="D35" s="106">
        <v>30000</v>
      </c>
      <c r="E35" s="107">
        <v>25000</v>
      </c>
      <c r="F35" s="17"/>
      <c r="G35" s="17"/>
      <c r="H35" s="17">
        <v>25000</v>
      </c>
      <c r="I35" s="17"/>
      <c r="J35" s="17"/>
      <c r="K35" s="108"/>
      <c r="L35" s="101">
        <f t="shared" si="2"/>
        <v>-5000</v>
      </c>
    </row>
    <row r="36" spans="1:12" s="2" customFormat="1" ht="71.25" customHeight="1">
      <c r="A36" s="13">
        <v>37</v>
      </c>
      <c r="B36" s="23" t="s">
        <v>26</v>
      </c>
      <c r="C36" s="14">
        <f>+C37</f>
        <v>19100</v>
      </c>
      <c r="D36" s="109">
        <v>8000</v>
      </c>
      <c r="E36" s="110">
        <f aca="true" t="shared" si="5" ref="E36:K36">+E37</f>
        <v>10000</v>
      </c>
      <c r="F36" s="14">
        <f t="shared" si="5"/>
        <v>0</v>
      </c>
      <c r="G36" s="14">
        <f t="shared" si="5"/>
        <v>0</v>
      </c>
      <c r="H36" s="14">
        <f t="shared" si="5"/>
        <v>10000</v>
      </c>
      <c r="I36" s="14">
        <f t="shared" si="5"/>
        <v>0</v>
      </c>
      <c r="J36" s="14">
        <f t="shared" si="5"/>
        <v>0</v>
      </c>
      <c r="K36" s="79">
        <f t="shared" si="5"/>
        <v>0</v>
      </c>
      <c r="L36" s="101">
        <f t="shared" si="2"/>
        <v>2000</v>
      </c>
    </row>
    <row r="37" spans="1:12" ht="55.5" customHeight="1">
      <c r="A37" s="15">
        <v>372</v>
      </c>
      <c r="B37" s="16" t="s">
        <v>27</v>
      </c>
      <c r="C37" s="17">
        <v>19100</v>
      </c>
      <c r="D37" s="106">
        <v>8000</v>
      </c>
      <c r="E37" s="107">
        <v>10000</v>
      </c>
      <c r="F37" s="17"/>
      <c r="G37" s="17"/>
      <c r="H37" s="17">
        <v>10000</v>
      </c>
      <c r="I37" s="17"/>
      <c r="J37" s="17"/>
      <c r="K37" s="108"/>
      <c r="L37" s="101">
        <f t="shared" si="2"/>
        <v>2000</v>
      </c>
    </row>
    <row r="38" spans="1:12" s="2" customFormat="1" ht="22.5" customHeight="1">
      <c r="A38" s="13">
        <v>38</v>
      </c>
      <c r="B38" s="23" t="s">
        <v>28</v>
      </c>
      <c r="C38" s="14">
        <v>0</v>
      </c>
      <c r="D38" s="109">
        <v>0</v>
      </c>
      <c r="E38" s="110">
        <v>0</v>
      </c>
      <c r="F38" s="14">
        <v>0</v>
      </c>
      <c r="G38" s="14">
        <v>0</v>
      </c>
      <c r="H38" s="17">
        <v>0</v>
      </c>
      <c r="I38" s="14">
        <v>0</v>
      </c>
      <c r="J38" s="14">
        <v>0</v>
      </c>
      <c r="K38" s="79">
        <v>0</v>
      </c>
      <c r="L38" s="101">
        <f t="shared" si="2"/>
        <v>0</v>
      </c>
    </row>
    <row r="39" spans="1:12" s="2" customFormat="1" ht="48" customHeight="1">
      <c r="A39" s="13">
        <v>4</v>
      </c>
      <c r="B39" s="23" t="s">
        <v>29</v>
      </c>
      <c r="C39" s="14">
        <f>+C40+C42+C45</f>
        <v>346661</v>
      </c>
      <c r="D39" s="109">
        <v>513000</v>
      </c>
      <c r="E39" s="110">
        <f aca="true" t="shared" si="6" ref="E39:K39">+E40+E42+E45</f>
        <v>509800</v>
      </c>
      <c r="F39" s="14">
        <f t="shared" si="6"/>
        <v>493000</v>
      </c>
      <c r="G39" s="14">
        <f t="shared" si="6"/>
        <v>0</v>
      </c>
      <c r="H39" s="14">
        <f t="shared" si="6"/>
        <v>0</v>
      </c>
      <c r="I39" s="14">
        <f t="shared" si="6"/>
        <v>0</v>
      </c>
      <c r="J39" s="14">
        <f t="shared" si="6"/>
        <v>15600</v>
      </c>
      <c r="K39" s="14">
        <f t="shared" si="6"/>
        <v>1200</v>
      </c>
      <c r="L39" s="101">
        <f t="shared" si="2"/>
        <v>-3200</v>
      </c>
    </row>
    <row r="40" spans="1:12" s="2" customFormat="1" ht="48" customHeight="1">
      <c r="A40" s="13">
        <v>41</v>
      </c>
      <c r="B40" s="23" t="s">
        <v>30</v>
      </c>
      <c r="C40" s="14">
        <f>+C41</f>
        <v>0</v>
      </c>
      <c r="D40" s="109">
        <v>0</v>
      </c>
      <c r="E40" s="110">
        <f aca="true" t="shared" si="7" ref="E40:K40">+E41</f>
        <v>0</v>
      </c>
      <c r="F40" s="14">
        <f t="shared" si="7"/>
        <v>0</v>
      </c>
      <c r="G40" s="14">
        <f t="shared" si="7"/>
        <v>0</v>
      </c>
      <c r="H40" s="14">
        <f t="shared" si="7"/>
        <v>0</v>
      </c>
      <c r="I40" s="14">
        <f t="shared" si="7"/>
        <v>0</v>
      </c>
      <c r="J40" s="14">
        <f t="shared" si="7"/>
        <v>0</v>
      </c>
      <c r="K40" s="79">
        <f t="shared" si="7"/>
        <v>0</v>
      </c>
      <c r="L40" s="101">
        <f t="shared" si="2"/>
        <v>0</v>
      </c>
    </row>
    <row r="41" spans="1:12" ht="30" customHeight="1">
      <c r="A41" s="15">
        <v>412</v>
      </c>
      <c r="B41" s="16" t="s">
        <v>31</v>
      </c>
      <c r="C41" s="17">
        <v>0</v>
      </c>
      <c r="D41" s="106">
        <v>0</v>
      </c>
      <c r="E41" s="107">
        <v>0</v>
      </c>
      <c r="F41" s="17">
        <f>+D41</f>
        <v>0</v>
      </c>
      <c r="G41" s="17"/>
      <c r="H41" s="17">
        <f>+D41-F41-G41</f>
        <v>0</v>
      </c>
      <c r="I41" s="17"/>
      <c r="J41" s="17"/>
      <c r="K41" s="108"/>
      <c r="L41" s="101">
        <f t="shared" si="2"/>
        <v>0</v>
      </c>
    </row>
    <row r="42" spans="1:12" ht="54" customHeight="1">
      <c r="A42" s="13">
        <v>42</v>
      </c>
      <c r="B42" s="23" t="s">
        <v>32</v>
      </c>
      <c r="C42" s="14">
        <f>+C44+C43</f>
        <v>346661</v>
      </c>
      <c r="D42" s="109">
        <v>153742</v>
      </c>
      <c r="E42" s="110">
        <f>+E44+E43</f>
        <v>149694</v>
      </c>
      <c r="F42" s="14">
        <f aca="true" t="shared" si="8" ref="F42:K42">+F44+F43</f>
        <v>133742</v>
      </c>
      <c r="G42" s="14">
        <f>+G44+G43</f>
        <v>0</v>
      </c>
      <c r="H42" s="14">
        <f t="shared" si="8"/>
        <v>0</v>
      </c>
      <c r="I42" s="14">
        <f t="shared" si="8"/>
        <v>0</v>
      </c>
      <c r="J42" s="14">
        <f t="shared" si="8"/>
        <v>15600</v>
      </c>
      <c r="K42" s="79">
        <f t="shared" si="8"/>
        <v>352</v>
      </c>
      <c r="L42" s="101">
        <f t="shared" si="2"/>
        <v>-4048</v>
      </c>
    </row>
    <row r="43" spans="1:12" ht="24" customHeight="1">
      <c r="A43" s="15">
        <v>422</v>
      </c>
      <c r="B43" s="82" t="s">
        <v>33</v>
      </c>
      <c r="C43" s="19">
        <f>364212-28851+11300</f>
        <v>346661</v>
      </c>
      <c r="D43" s="106">
        <v>153742</v>
      </c>
      <c r="E43" s="107">
        <f>133742+K43+J43</f>
        <v>149694</v>
      </c>
      <c r="F43" s="17">
        <v>133742</v>
      </c>
      <c r="G43" s="17">
        <v>0</v>
      </c>
      <c r="H43" s="17">
        <v>0</v>
      </c>
      <c r="I43" s="17"/>
      <c r="J43" s="17">
        <v>15600</v>
      </c>
      <c r="K43" s="108">
        <f>1200-848</f>
        <v>352</v>
      </c>
      <c r="L43" s="101">
        <f t="shared" si="2"/>
        <v>-4048</v>
      </c>
    </row>
    <row r="44" spans="1:12" ht="38.25" customHeight="1">
      <c r="A44" s="15">
        <v>426</v>
      </c>
      <c r="B44" s="16" t="s">
        <v>55</v>
      </c>
      <c r="C44" s="17">
        <v>0</v>
      </c>
      <c r="D44" s="106"/>
      <c r="E44" s="107"/>
      <c r="F44" s="17"/>
      <c r="G44" s="17">
        <v>0</v>
      </c>
      <c r="H44" s="17"/>
      <c r="I44" s="17"/>
      <c r="J44" s="17"/>
      <c r="K44" s="108"/>
      <c r="L44" s="101">
        <f t="shared" si="2"/>
        <v>0</v>
      </c>
    </row>
    <row r="45" spans="1:12" s="2" customFormat="1" ht="55.5" customHeight="1">
      <c r="A45" s="13">
        <v>45</v>
      </c>
      <c r="B45" s="23" t="s">
        <v>34</v>
      </c>
      <c r="C45" s="14">
        <f>+C46+C47</f>
        <v>0</v>
      </c>
      <c r="D45" s="109">
        <v>359258</v>
      </c>
      <c r="E45" s="110">
        <f>+E46+E47</f>
        <v>360106</v>
      </c>
      <c r="F45" s="14">
        <f aca="true" t="shared" si="9" ref="F45:K45">+F46+F47</f>
        <v>359258</v>
      </c>
      <c r="G45" s="14">
        <f t="shared" si="9"/>
        <v>0</v>
      </c>
      <c r="H45" s="14">
        <f t="shared" si="9"/>
        <v>0</v>
      </c>
      <c r="I45" s="14">
        <f t="shared" si="9"/>
        <v>0</v>
      </c>
      <c r="J45" s="14">
        <f t="shared" si="9"/>
        <v>0</v>
      </c>
      <c r="K45" s="79">
        <f t="shared" si="9"/>
        <v>848</v>
      </c>
      <c r="L45" s="101">
        <f t="shared" si="2"/>
        <v>848</v>
      </c>
    </row>
    <row r="46" spans="1:12" ht="45" customHeight="1">
      <c r="A46" s="15">
        <v>451</v>
      </c>
      <c r="B46" s="16" t="s">
        <v>35</v>
      </c>
      <c r="C46" s="17"/>
      <c r="D46" s="106">
        <v>351979</v>
      </c>
      <c r="E46" s="107">
        <f>201979+150000</f>
        <v>351979</v>
      </c>
      <c r="F46" s="17">
        <v>351979</v>
      </c>
      <c r="G46" s="17">
        <v>0</v>
      </c>
      <c r="H46" s="17"/>
      <c r="I46" s="17"/>
      <c r="J46" s="17"/>
      <c r="K46" s="108"/>
      <c r="L46" s="101">
        <f t="shared" si="2"/>
        <v>0</v>
      </c>
    </row>
    <row r="47" spans="1:12" ht="45" customHeight="1">
      <c r="A47" s="15">
        <v>452</v>
      </c>
      <c r="B47" s="16" t="s">
        <v>36</v>
      </c>
      <c r="C47" s="17">
        <v>0</v>
      </c>
      <c r="D47" s="106">
        <v>7279</v>
      </c>
      <c r="E47" s="107">
        <f>7279+K47</f>
        <v>8127</v>
      </c>
      <c r="F47" s="17">
        <v>7279</v>
      </c>
      <c r="G47" s="17">
        <v>0</v>
      </c>
      <c r="H47" s="17"/>
      <c r="I47" s="17"/>
      <c r="J47" s="17"/>
      <c r="K47" s="108">
        <v>848</v>
      </c>
      <c r="L47" s="101">
        <f t="shared" si="2"/>
        <v>848</v>
      </c>
    </row>
    <row r="48" spans="1:12" ht="52.5" customHeight="1">
      <c r="A48" s="15"/>
      <c r="B48" s="83" t="s">
        <v>43</v>
      </c>
      <c r="C48" s="84">
        <f>+C23+C28+C34+C36+C38</f>
        <v>9561620</v>
      </c>
      <c r="D48" s="111">
        <v>8950274</v>
      </c>
      <c r="E48" s="112">
        <f>+E23+E28+E34+E36+E38</f>
        <v>8934274</v>
      </c>
      <c r="F48" s="22">
        <f aca="true" t="shared" si="10" ref="F48:K48">+F23+F28+F34+F36+F38</f>
        <v>2920274</v>
      </c>
      <c r="G48" s="22">
        <f t="shared" si="10"/>
        <v>0</v>
      </c>
      <c r="H48" s="22">
        <f t="shared" si="10"/>
        <v>6014000</v>
      </c>
      <c r="I48" s="22">
        <f t="shared" si="10"/>
        <v>0</v>
      </c>
      <c r="J48" s="22">
        <f t="shared" si="10"/>
        <v>0</v>
      </c>
      <c r="K48" s="85">
        <f t="shared" si="10"/>
        <v>0</v>
      </c>
      <c r="L48" s="101">
        <f t="shared" si="2"/>
        <v>-16000</v>
      </c>
    </row>
    <row r="49" spans="1:12" ht="69.75" customHeight="1">
      <c r="A49" s="15"/>
      <c r="B49" s="83" t="s">
        <v>44</v>
      </c>
      <c r="C49" s="84">
        <f>+C24+C29+C35+C37+C39</f>
        <v>5189373</v>
      </c>
      <c r="D49" s="111">
        <v>513000</v>
      </c>
      <c r="E49" s="112">
        <f>+E39</f>
        <v>509800</v>
      </c>
      <c r="F49" s="22">
        <f aca="true" t="shared" si="11" ref="F49:K49">+F39</f>
        <v>493000</v>
      </c>
      <c r="G49" s="22">
        <f t="shared" si="11"/>
        <v>0</v>
      </c>
      <c r="H49" s="22">
        <f t="shared" si="11"/>
        <v>0</v>
      </c>
      <c r="I49" s="22">
        <f t="shared" si="11"/>
        <v>0</v>
      </c>
      <c r="J49" s="22">
        <f t="shared" si="11"/>
        <v>15600</v>
      </c>
      <c r="K49" s="85">
        <f t="shared" si="11"/>
        <v>1200</v>
      </c>
      <c r="L49" s="101">
        <f t="shared" si="2"/>
        <v>-3200</v>
      </c>
    </row>
    <row r="50" spans="1:12" ht="70.5" customHeight="1">
      <c r="A50" s="15"/>
      <c r="B50" s="16" t="s">
        <v>42</v>
      </c>
      <c r="C50" s="17"/>
      <c r="D50" s="102">
        <v>168400</v>
      </c>
      <c r="E50" s="103">
        <f>+I50+J50</f>
        <v>168400</v>
      </c>
      <c r="F50" s="25"/>
      <c r="G50" s="25">
        <v>0</v>
      </c>
      <c r="H50" s="25">
        <v>0</v>
      </c>
      <c r="I50" s="25">
        <v>168400</v>
      </c>
      <c r="J50" s="17"/>
      <c r="K50" s="108"/>
      <c r="L50" s="101">
        <f t="shared" si="2"/>
        <v>0</v>
      </c>
    </row>
    <row r="51" spans="1:12" ht="28.5" customHeight="1" thickBot="1">
      <c r="A51" s="87"/>
      <c r="B51" s="88" t="s">
        <v>13</v>
      </c>
      <c r="C51" s="84">
        <f>+C39+C48</f>
        <v>9908281</v>
      </c>
      <c r="D51" s="113">
        <v>9631674</v>
      </c>
      <c r="E51" s="114">
        <f>+E48+E49+E50</f>
        <v>9612474</v>
      </c>
      <c r="F51" s="90">
        <f aca="true" t="shared" si="12" ref="F51:K51">+F48+F49+F50</f>
        <v>3413274</v>
      </c>
      <c r="G51" s="90">
        <f t="shared" si="12"/>
        <v>0</v>
      </c>
      <c r="H51" s="90">
        <f t="shared" si="12"/>
        <v>6014000</v>
      </c>
      <c r="I51" s="90">
        <f t="shared" si="12"/>
        <v>168400</v>
      </c>
      <c r="J51" s="90">
        <f t="shared" si="12"/>
        <v>15600</v>
      </c>
      <c r="K51" s="91">
        <f t="shared" si="12"/>
        <v>1200</v>
      </c>
      <c r="L51" s="101">
        <f t="shared" si="2"/>
        <v>-19200</v>
      </c>
    </row>
    <row r="52" spans="2:14" ht="27" customHeight="1" hidden="1">
      <c r="B52" s="135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</row>
    <row r="53" spans="2:14" ht="1.5" customHeight="1" hidden="1">
      <c r="B53" s="158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</row>
    <row r="54" spans="2:14" ht="18" hidden="1">
      <c r="B54" s="135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</row>
    <row r="55" spans="3:14" ht="24.75" customHeight="1">
      <c r="C55" s="28"/>
      <c r="D55" s="29"/>
      <c r="E55" s="29"/>
      <c r="F55" s="30"/>
      <c r="G55" s="30"/>
      <c r="H55" s="29"/>
      <c r="I55" s="29"/>
      <c r="J55" s="142"/>
      <c r="K55" s="142"/>
      <c r="L55" s="142"/>
      <c r="M55" s="142"/>
      <c r="N55" s="32"/>
    </row>
    <row r="56" spans="3:14" ht="18">
      <c r="C56" s="29"/>
      <c r="D56" s="29"/>
      <c r="E56" s="29"/>
      <c r="F56" s="30"/>
      <c r="G56" s="30"/>
      <c r="H56" s="29"/>
      <c r="I56" s="142" t="s">
        <v>53</v>
      </c>
      <c r="J56" s="154"/>
      <c r="K56" s="154"/>
      <c r="L56" s="142"/>
      <c r="M56" s="142"/>
      <c r="N56" s="92"/>
    </row>
    <row r="57" spans="3:11" ht="18">
      <c r="C57" s="5"/>
      <c r="I57" s="142" t="s">
        <v>39</v>
      </c>
      <c r="J57" s="154"/>
      <c r="K57" s="154"/>
    </row>
    <row r="58" spans="1:2" ht="18">
      <c r="A58" s="134" t="s">
        <v>86</v>
      </c>
      <c r="B58" s="134"/>
    </row>
  </sheetData>
  <sheetProtection/>
  <mergeCells count="20">
    <mergeCell ref="I57:K57"/>
    <mergeCell ref="E21:K21"/>
    <mergeCell ref="A58:B58"/>
    <mergeCell ref="D18:K18"/>
    <mergeCell ref="A13:D13"/>
    <mergeCell ref="A14:D14"/>
    <mergeCell ref="B52:N52"/>
    <mergeCell ref="B53:N53"/>
    <mergeCell ref="B54:N54"/>
    <mergeCell ref="I56:K56"/>
    <mergeCell ref="L56:M56"/>
    <mergeCell ref="L55:M55"/>
    <mergeCell ref="D19:J19"/>
    <mergeCell ref="A1:M1"/>
    <mergeCell ref="A8:D8"/>
    <mergeCell ref="A9:D9"/>
    <mergeCell ref="A10:D10"/>
    <mergeCell ref="A11:D11"/>
    <mergeCell ref="A12:D12"/>
    <mergeCell ref="J55:K55"/>
  </mergeCells>
  <printOptions/>
  <pageMargins left="0.1968503937007874" right="0.1968503937007874" top="0.5511811023622047" bottom="0.5118110236220472" header="0.7086614173228347" footer="0.5118110236220472"/>
  <pageSetup horizontalDpi="600" verticalDpi="600" orientation="landscape" paperSize="9" scale="58" r:id="rId1"/>
  <rowBreaks count="2" manualBreakCount="2">
    <brk id="33" max="11" man="1"/>
    <brk id="47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60"/>
  <sheetViews>
    <sheetView zoomScalePageLayoutView="0" workbookViewId="0" topLeftCell="A1">
      <selection activeCell="H63" sqref="H63"/>
    </sheetView>
  </sheetViews>
  <sheetFormatPr defaultColWidth="9.140625" defaultRowHeight="12.75"/>
  <cols>
    <col min="1" max="1" width="12.00390625" style="26" customWidth="1"/>
    <col min="2" max="2" width="37.421875" style="27" customWidth="1"/>
    <col min="3" max="3" width="18.00390625" style="31" hidden="1" customWidth="1"/>
    <col min="4" max="4" width="22.421875" style="5" customWidth="1"/>
    <col min="5" max="5" width="20.57421875" style="5" customWidth="1"/>
    <col min="6" max="6" width="18.7109375" style="12" customWidth="1"/>
    <col min="7" max="7" width="20.28125" style="5" customWidth="1"/>
    <col min="8" max="8" width="19.28125" style="5" customWidth="1"/>
    <col min="9" max="9" width="19.00390625" style="5" customWidth="1"/>
    <col min="10" max="10" width="16.7109375" style="5" customWidth="1"/>
    <col min="11" max="11" width="19.7109375" style="5" customWidth="1"/>
    <col min="12" max="12" width="18.421875" style="5" customWidth="1"/>
    <col min="13" max="13" width="16.7109375" style="5" customWidth="1"/>
    <col min="14" max="14" width="16.57421875" style="5" customWidth="1"/>
    <col min="15" max="15" width="6.57421875" style="5" hidden="1" customWidth="1"/>
    <col min="16" max="16" width="10.7109375" style="5" hidden="1" customWidth="1"/>
    <col min="17" max="17" width="10.421875" style="5" customWidth="1"/>
    <col min="18" max="18" width="10.421875" style="5" bestFit="1" customWidth="1"/>
    <col min="19" max="21" width="9.140625" style="5" customWidth="1"/>
    <col min="22" max="22" width="9.421875" style="5" bestFit="1" customWidth="1"/>
    <col min="23" max="23" width="10.140625" style="5" bestFit="1" customWidth="1"/>
    <col min="24" max="16384" width="9.140625" style="5" customWidth="1"/>
  </cols>
  <sheetData>
    <row r="1" spans="1:17" ht="24.75" customHeight="1">
      <c r="A1" s="130" t="s">
        <v>82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35"/>
      <c r="O1" s="34"/>
      <c r="P1" s="34"/>
      <c r="Q1" s="34"/>
    </row>
    <row r="2" spans="1:17" ht="20.25" customHeight="1">
      <c r="A2" s="34"/>
      <c r="B2" s="34"/>
      <c r="C2" s="34"/>
      <c r="D2" s="34"/>
      <c r="E2" s="34"/>
      <c r="F2" s="32"/>
      <c r="G2" s="34"/>
      <c r="H2" s="34"/>
      <c r="I2" s="34"/>
      <c r="J2" s="34"/>
      <c r="L2" s="5" t="s">
        <v>69</v>
      </c>
      <c r="M2" s="34"/>
      <c r="N2" s="34"/>
      <c r="O2" s="34"/>
      <c r="P2" s="34"/>
      <c r="Q2" s="34"/>
    </row>
    <row r="3" spans="1:6" ht="18" customHeight="1">
      <c r="A3" s="36" t="s">
        <v>5</v>
      </c>
      <c r="B3" s="37"/>
      <c r="C3" s="38"/>
      <c r="D3" s="38"/>
      <c r="E3" s="38" t="s">
        <v>40</v>
      </c>
      <c r="F3" s="37"/>
    </row>
    <row r="4" spans="1:3" ht="15" customHeight="1">
      <c r="A4" s="39" t="s">
        <v>6</v>
      </c>
      <c r="B4" s="12"/>
      <c r="C4" s="5"/>
    </row>
    <row r="5" spans="1:3" ht="16.5" customHeight="1">
      <c r="A5" s="40"/>
      <c r="B5" s="12"/>
      <c r="C5" s="5"/>
    </row>
    <row r="6" spans="1:7" ht="58.5" customHeight="1" thickBot="1">
      <c r="A6" s="41" t="s">
        <v>7</v>
      </c>
      <c r="B6" s="42"/>
      <c r="C6" s="43"/>
      <c r="D6" s="44"/>
      <c r="E6" s="45" t="s">
        <v>60</v>
      </c>
      <c r="F6" s="45" t="s">
        <v>81</v>
      </c>
      <c r="G6" s="45" t="s">
        <v>73</v>
      </c>
    </row>
    <row r="7" spans="1:7" ht="18" customHeight="1" thickTop="1">
      <c r="A7" s="46"/>
      <c r="B7" s="47">
        <v>1</v>
      </c>
      <c r="C7" s="48"/>
      <c r="D7" s="47"/>
      <c r="E7" s="49">
        <v>2</v>
      </c>
      <c r="F7" s="49">
        <v>3</v>
      </c>
      <c r="G7" s="115">
        <v>4</v>
      </c>
    </row>
    <row r="8" spans="1:7" ht="18">
      <c r="A8" s="132" t="s">
        <v>1</v>
      </c>
      <c r="B8" s="132"/>
      <c r="C8" s="132"/>
      <c r="D8" s="132"/>
      <c r="E8" s="50"/>
      <c r="F8" s="50"/>
      <c r="G8" s="50"/>
    </row>
    <row r="9" spans="1:7" ht="32.25" customHeight="1">
      <c r="A9" s="133" t="s">
        <v>16</v>
      </c>
      <c r="B9" s="133"/>
      <c r="C9" s="133"/>
      <c r="D9" s="133"/>
      <c r="E9" s="50">
        <v>105000</v>
      </c>
      <c r="F9" s="50">
        <v>105000</v>
      </c>
      <c r="G9" s="50">
        <v>0</v>
      </c>
    </row>
    <row r="10" spans="1:7" ht="18">
      <c r="A10" s="132" t="s">
        <v>3</v>
      </c>
      <c r="B10" s="132"/>
      <c r="C10" s="132"/>
      <c r="D10" s="132"/>
      <c r="E10" s="50"/>
      <c r="F10" s="50"/>
      <c r="G10" s="50"/>
    </row>
    <row r="11" spans="1:7" ht="18">
      <c r="A11" s="132" t="s">
        <v>4</v>
      </c>
      <c r="B11" s="132"/>
      <c r="C11" s="132"/>
      <c r="D11" s="132"/>
      <c r="E11" s="50"/>
      <c r="F11" s="50"/>
      <c r="G11" s="50"/>
    </row>
    <row r="12" spans="1:7" ht="18">
      <c r="A12" s="132" t="s">
        <v>8</v>
      </c>
      <c r="B12" s="132"/>
      <c r="C12" s="132"/>
      <c r="D12" s="132"/>
      <c r="E12" s="50"/>
      <c r="F12" s="50"/>
      <c r="G12" s="50"/>
    </row>
    <row r="13" spans="1:7" ht="40.5" customHeight="1">
      <c r="A13" s="133" t="s">
        <v>14</v>
      </c>
      <c r="B13" s="133"/>
      <c r="C13" s="133"/>
      <c r="D13" s="133"/>
      <c r="E13" s="50"/>
      <c r="F13" s="50"/>
      <c r="G13" s="50"/>
    </row>
    <row r="14" spans="1:7" ht="18">
      <c r="A14" s="132" t="s">
        <v>15</v>
      </c>
      <c r="B14" s="132"/>
      <c r="C14" s="132"/>
      <c r="D14" s="132"/>
      <c r="E14" s="50"/>
      <c r="F14" s="50"/>
      <c r="G14" s="50"/>
    </row>
    <row r="15" spans="1:7" ht="6.75" customHeight="1">
      <c r="A15" s="51"/>
      <c r="B15" s="95"/>
      <c r="C15" s="96"/>
      <c r="D15" s="97"/>
      <c r="E15" s="98"/>
      <c r="F15" s="98"/>
      <c r="G15" s="98"/>
    </row>
    <row r="16" spans="1:7" ht="18.75" thickBot="1">
      <c r="A16" s="52" t="s">
        <v>9</v>
      </c>
      <c r="B16" s="53"/>
      <c r="C16" s="54"/>
      <c r="D16" s="55"/>
      <c r="E16" s="56">
        <f>SUM(E8:E15)</f>
        <v>105000</v>
      </c>
      <c r="F16" s="56">
        <f>SUM(F8:F15)</f>
        <v>105000</v>
      </c>
      <c r="G16" s="54">
        <f>SUM(G8:G15)</f>
        <v>0</v>
      </c>
    </row>
    <row r="17" spans="1:7" ht="18.75" thickTop="1">
      <c r="A17" s="99"/>
      <c r="B17" s="62"/>
      <c r="C17" s="63"/>
      <c r="F17" s="100"/>
      <c r="G17" s="73"/>
    </row>
    <row r="18" spans="1:12" s="2" customFormat="1" ht="18">
      <c r="A18" s="1" t="s">
        <v>11</v>
      </c>
      <c r="B18" s="33"/>
      <c r="C18" s="1"/>
      <c r="D18" s="148" t="s">
        <v>47</v>
      </c>
      <c r="E18" s="148"/>
      <c r="F18" s="150"/>
      <c r="G18" s="150"/>
      <c r="H18" s="150"/>
      <c r="I18" s="150"/>
      <c r="J18" s="150"/>
      <c r="K18" s="1"/>
      <c r="L18" s="1"/>
    </row>
    <row r="19" spans="1:7" ht="18">
      <c r="A19" s="116"/>
      <c r="B19" s="117"/>
      <c r="C19" s="40"/>
      <c r="F19" s="73"/>
      <c r="G19" s="73"/>
    </row>
    <row r="20" spans="1:13" ht="13.5" customHeight="1" thickBot="1">
      <c r="A20" s="3"/>
      <c r="B20" s="4"/>
      <c r="C20" s="3"/>
      <c r="D20" s="3"/>
      <c r="E20" s="3"/>
      <c r="F20" s="4"/>
      <c r="G20" s="3"/>
      <c r="H20" s="3"/>
      <c r="I20" s="3"/>
      <c r="J20" s="3"/>
      <c r="K20" s="6" t="s">
        <v>0</v>
      </c>
      <c r="L20" s="73"/>
      <c r="M20" s="73"/>
    </row>
    <row r="21" spans="1:13" ht="8.25" customHeight="1" hidden="1" thickBot="1">
      <c r="A21" s="6"/>
      <c r="B21" s="7"/>
      <c r="C21" s="6"/>
      <c r="D21" s="6"/>
      <c r="E21" s="6"/>
      <c r="F21" s="71"/>
      <c r="G21" s="7"/>
      <c r="H21" s="7"/>
      <c r="I21" s="7"/>
      <c r="J21" s="7"/>
      <c r="K21" s="7"/>
      <c r="L21" s="73"/>
      <c r="M21" s="73"/>
    </row>
    <row r="22" spans="1:13" ht="18" customHeight="1">
      <c r="A22" s="8"/>
      <c r="B22" s="9"/>
      <c r="C22" s="8"/>
      <c r="D22" s="8"/>
      <c r="E22" s="155" t="s">
        <v>78</v>
      </c>
      <c r="F22" s="156"/>
      <c r="G22" s="156"/>
      <c r="H22" s="156"/>
      <c r="I22" s="156"/>
      <c r="J22" s="156"/>
      <c r="K22" s="157"/>
      <c r="L22" s="6"/>
      <c r="M22" s="6"/>
    </row>
    <row r="23" spans="1:12" s="12" customFormat="1" ht="126">
      <c r="A23" s="10" t="s">
        <v>17</v>
      </c>
      <c r="B23" s="10" t="s">
        <v>12</v>
      </c>
      <c r="C23" s="129" t="s">
        <v>37</v>
      </c>
      <c r="D23" s="75" t="s">
        <v>61</v>
      </c>
      <c r="E23" s="74" t="s">
        <v>83</v>
      </c>
      <c r="F23" s="11" t="s">
        <v>1</v>
      </c>
      <c r="G23" s="11" t="s">
        <v>2</v>
      </c>
      <c r="H23" s="11" t="s">
        <v>3</v>
      </c>
      <c r="I23" s="11" t="s">
        <v>4</v>
      </c>
      <c r="J23" s="11" t="s">
        <v>8</v>
      </c>
      <c r="K23" s="75" t="s">
        <v>38</v>
      </c>
      <c r="L23" s="76" t="s">
        <v>87</v>
      </c>
    </row>
    <row r="24" spans="1:13" ht="36" customHeight="1">
      <c r="A24" s="13">
        <v>31</v>
      </c>
      <c r="B24" s="10" t="s">
        <v>50</v>
      </c>
      <c r="C24" s="14">
        <f>+C27+C26+C25</f>
        <v>5425420</v>
      </c>
      <c r="D24" s="77">
        <v>0</v>
      </c>
      <c r="E24" s="78">
        <f>+D24</f>
        <v>0</v>
      </c>
      <c r="F24" s="24"/>
      <c r="G24" s="24">
        <f>SUM(G25:G28)</f>
        <v>0</v>
      </c>
      <c r="H24" s="24"/>
      <c r="I24" s="24">
        <f>SUM(I25:I28)</f>
        <v>0</v>
      </c>
      <c r="J24" s="24">
        <f>SUM(J25:J28)</f>
        <v>0</v>
      </c>
      <c r="K24" s="81">
        <f>SUM(K25:K28)</f>
        <v>0</v>
      </c>
      <c r="L24" s="80">
        <f>+E24-D24</f>
        <v>0</v>
      </c>
      <c r="M24" s="29"/>
    </row>
    <row r="25" spans="1:13" ht="22.5" customHeight="1">
      <c r="A25" s="15">
        <v>311</v>
      </c>
      <c r="B25" s="16" t="s">
        <v>18</v>
      </c>
      <c r="C25" s="17">
        <v>4477512</v>
      </c>
      <c r="D25" s="77">
        <v>0</v>
      </c>
      <c r="E25" s="78">
        <f aca="true" t="shared" si="0" ref="E25:E52">+D25</f>
        <v>0</v>
      </c>
      <c r="F25" s="104"/>
      <c r="G25" s="25"/>
      <c r="H25" s="25"/>
      <c r="I25" s="25"/>
      <c r="J25" s="25"/>
      <c r="K25" s="105"/>
      <c r="L25" s="80">
        <f aca="true" t="shared" si="1" ref="L25:L52">+E25-D25</f>
        <v>0</v>
      </c>
      <c r="M25" s="29"/>
    </row>
    <row r="26" spans="1:13" ht="32.25" customHeight="1">
      <c r="A26" s="15">
        <v>312</v>
      </c>
      <c r="B26" s="82" t="s">
        <v>19</v>
      </c>
      <c r="C26" s="17">
        <v>178950</v>
      </c>
      <c r="D26" s="77">
        <v>0</v>
      </c>
      <c r="E26" s="78">
        <f t="shared" si="0"/>
        <v>0</v>
      </c>
      <c r="F26" s="25"/>
      <c r="G26" s="25"/>
      <c r="H26" s="25"/>
      <c r="I26" s="25"/>
      <c r="J26" s="25"/>
      <c r="K26" s="105"/>
      <c r="L26" s="80">
        <f t="shared" si="1"/>
        <v>0</v>
      </c>
      <c r="M26" s="29"/>
    </row>
    <row r="27" spans="1:13" ht="19.5" customHeight="1">
      <c r="A27" s="15">
        <v>313</v>
      </c>
      <c r="B27" s="16" t="s">
        <v>20</v>
      </c>
      <c r="C27" s="17">
        <v>768958</v>
      </c>
      <c r="D27" s="77">
        <v>0</v>
      </c>
      <c r="E27" s="78">
        <f t="shared" si="0"/>
        <v>0</v>
      </c>
      <c r="F27" s="25"/>
      <c r="G27" s="25"/>
      <c r="H27" s="25"/>
      <c r="I27" s="25"/>
      <c r="J27" s="25"/>
      <c r="K27" s="105"/>
      <c r="L27" s="80">
        <f t="shared" si="1"/>
        <v>0</v>
      </c>
      <c r="M27" s="29"/>
    </row>
    <row r="28" spans="1:13" ht="25.5" customHeight="1" hidden="1">
      <c r="A28" s="15"/>
      <c r="B28" s="18"/>
      <c r="C28" s="19"/>
      <c r="D28" s="77">
        <v>0</v>
      </c>
      <c r="E28" s="78">
        <f t="shared" si="0"/>
        <v>0</v>
      </c>
      <c r="F28" s="25"/>
      <c r="G28" s="25"/>
      <c r="H28" s="25"/>
      <c r="I28" s="25"/>
      <c r="J28" s="25"/>
      <c r="K28" s="105"/>
      <c r="L28" s="80">
        <f t="shared" si="1"/>
        <v>0</v>
      </c>
      <c r="M28" s="29"/>
    </row>
    <row r="29" spans="1:13" ht="18" customHeight="1">
      <c r="A29" s="13">
        <v>32</v>
      </c>
      <c r="B29" s="20" t="s">
        <v>51</v>
      </c>
      <c r="C29" s="21">
        <f>+C34+C33+C32+C31+C30</f>
        <v>4093500</v>
      </c>
      <c r="D29" s="77">
        <v>23400</v>
      </c>
      <c r="E29" s="78">
        <f>+E30+E31+E32+E33+E34</f>
        <v>19000</v>
      </c>
      <c r="F29" s="24"/>
      <c r="G29" s="24">
        <f>SUM(G30:G34)</f>
        <v>19000</v>
      </c>
      <c r="H29" s="24"/>
      <c r="I29" s="24">
        <f>SUM(I30:I34)</f>
        <v>0</v>
      </c>
      <c r="J29" s="24">
        <f>SUM(J30:J34)</f>
        <v>0</v>
      </c>
      <c r="K29" s="81">
        <f>SUM(K30:K34)</f>
        <v>0</v>
      </c>
      <c r="L29" s="80">
        <f t="shared" si="1"/>
        <v>-4400</v>
      </c>
      <c r="M29" s="29"/>
    </row>
    <row r="30" spans="1:12" ht="42.75" customHeight="1">
      <c r="A30" s="15">
        <v>321</v>
      </c>
      <c r="B30" s="16" t="s">
        <v>21</v>
      </c>
      <c r="C30" s="17">
        <v>322500</v>
      </c>
      <c r="D30" s="77">
        <v>0</v>
      </c>
      <c r="E30" s="78">
        <f t="shared" si="0"/>
        <v>0</v>
      </c>
      <c r="F30" s="17"/>
      <c r="G30" s="17"/>
      <c r="H30" s="17"/>
      <c r="I30" s="17"/>
      <c r="J30" s="17"/>
      <c r="K30" s="108"/>
      <c r="L30" s="80">
        <f t="shared" si="1"/>
        <v>0</v>
      </c>
    </row>
    <row r="31" spans="1:12" ht="39.75" customHeight="1">
      <c r="A31" s="15">
        <v>322</v>
      </c>
      <c r="B31" s="16" t="s">
        <v>22</v>
      </c>
      <c r="C31" s="17">
        <f>2995899-13500</f>
        <v>2982399</v>
      </c>
      <c r="D31" s="77">
        <v>18400</v>
      </c>
      <c r="E31" s="78">
        <v>14000</v>
      </c>
      <c r="F31" s="17"/>
      <c r="G31" s="25">
        <v>14000</v>
      </c>
      <c r="H31" s="17"/>
      <c r="I31" s="17"/>
      <c r="J31" s="17"/>
      <c r="K31" s="108"/>
      <c r="L31" s="80">
        <f t="shared" si="1"/>
        <v>-4400</v>
      </c>
    </row>
    <row r="32" spans="1:12" ht="19.5" customHeight="1">
      <c r="A32" s="15">
        <v>323</v>
      </c>
      <c r="B32" s="16" t="s">
        <v>23</v>
      </c>
      <c r="C32" s="17">
        <f>634900-39300</f>
        <v>595600</v>
      </c>
      <c r="D32" s="77">
        <v>5000</v>
      </c>
      <c r="E32" s="78">
        <f t="shared" si="0"/>
        <v>5000</v>
      </c>
      <c r="F32" s="17"/>
      <c r="G32" s="25">
        <v>5000</v>
      </c>
      <c r="H32" s="17"/>
      <c r="I32" s="17"/>
      <c r="J32" s="17"/>
      <c r="K32" s="108"/>
      <c r="L32" s="80">
        <f t="shared" si="1"/>
        <v>0</v>
      </c>
    </row>
    <row r="33" spans="1:12" ht="39" customHeight="1">
      <c r="A33" s="15">
        <v>324</v>
      </c>
      <c r="B33" s="16" t="s">
        <v>41</v>
      </c>
      <c r="C33" s="17">
        <v>7600</v>
      </c>
      <c r="D33" s="77">
        <v>0</v>
      </c>
      <c r="E33" s="78">
        <f t="shared" si="0"/>
        <v>0</v>
      </c>
      <c r="F33" s="17"/>
      <c r="G33" s="17"/>
      <c r="H33" s="17"/>
      <c r="I33" s="17"/>
      <c r="J33" s="17"/>
      <c r="K33" s="108"/>
      <c r="L33" s="80">
        <f t="shared" si="1"/>
        <v>0</v>
      </c>
    </row>
    <row r="34" spans="1:12" ht="39.75" customHeight="1">
      <c r="A34" s="15">
        <v>329</v>
      </c>
      <c r="B34" s="16" t="s">
        <v>24</v>
      </c>
      <c r="C34" s="17">
        <v>185401</v>
      </c>
      <c r="D34" s="77">
        <v>0</v>
      </c>
      <c r="E34" s="78">
        <f t="shared" si="0"/>
        <v>0</v>
      </c>
      <c r="F34" s="17"/>
      <c r="G34" s="17"/>
      <c r="H34" s="17"/>
      <c r="I34" s="17"/>
      <c r="J34" s="17"/>
      <c r="K34" s="108"/>
      <c r="L34" s="80">
        <f t="shared" si="1"/>
        <v>0</v>
      </c>
    </row>
    <row r="35" spans="1:12" ht="26.25" customHeight="1">
      <c r="A35" s="13">
        <v>34</v>
      </c>
      <c r="B35" s="20" t="s">
        <v>52</v>
      </c>
      <c r="C35" s="21">
        <f>+C36</f>
        <v>23600</v>
      </c>
      <c r="D35" s="77">
        <v>0</v>
      </c>
      <c r="E35" s="78">
        <f t="shared" si="0"/>
        <v>0</v>
      </c>
      <c r="F35" s="14"/>
      <c r="G35" s="14">
        <f>G36</f>
        <v>0</v>
      </c>
      <c r="H35" s="14"/>
      <c r="I35" s="14">
        <f>I36</f>
        <v>0</v>
      </c>
      <c r="J35" s="14">
        <f>J36</f>
        <v>0</v>
      </c>
      <c r="K35" s="79">
        <f>K36</f>
        <v>0</v>
      </c>
      <c r="L35" s="80">
        <f t="shared" si="1"/>
        <v>0</v>
      </c>
    </row>
    <row r="36" spans="1:12" ht="22.5" customHeight="1">
      <c r="A36" s="15">
        <v>343</v>
      </c>
      <c r="B36" s="16" t="s">
        <v>25</v>
      </c>
      <c r="C36" s="17">
        <v>23600</v>
      </c>
      <c r="D36" s="77">
        <v>0</v>
      </c>
      <c r="E36" s="78">
        <f t="shared" si="0"/>
        <v>0</v>
      </c>
      <c r="F36" s="17"/>
      <c r="G36" s="17"/>
      <c r="H36" s="17"/>
      <c r="I36" s="17"/>
      <c r="J36" s="17"/>
      <c r="K36" s="108"/>
      <c r="L36" s="80">
        <f t="shared" si="1"/>
        <v>0</v>
      </c>
    </row>
    <row r="37" spans="1:12" s="2" customFormat="1" ht="77.25" customHeight="1">
      <c r="A37" s="13">
        <v>37</v>
      </c>
      <c r="B37" s="23" t="s">
        <v>26</v>
      </c>
      <c r="C37" s="14">
        <f>+C38</f>
        <v>19100</v>
      </c>
      <c r="D37" s="77">
        <v>0</v>
      </c>
      <c r="E37" s="78">
        <f t="shared" si="0"/>
        <v>0</v>
      </c>
      <c r="F37" s="14"/>
      <c r="G37" s="14">
        <f>+G38</f>
        <v>0</v>
      </c>
      <c r="H37" s="14"/>
      <c r="I37" s="14">
        <f>+I38</f>
        <v>0</v>
      </c>
      <c r="J37" s="14">
        <f>+J38</f>
        <v>0</v>
      </c>
      <c r="K37" s="79">
        <f>+K38</f>
        <v>0</v>
      </c>
      <c r="L37" s="80">
        <f t="shared" si="1"/>
        <v>0</v>
      </c>
    </row>
    <row r="38" spans="1:12" ht="55.5" customHeight="1">
      <c r="A38" s="15">
        <v>372</v>
      </c>
      <c r="B38" s="16" t="s">
        <v>27</v>
      </c>
      <c r="C38" s="17">
        <v>19100</v>
      </c>
      <c r="D38" s="77">
        <v>0</v>
      </c>
      <c r="E38" s="78">
        <f t="shared" si="0"/>
        <v>0</v>
      </c>
      <c r="F38" s="17"/>
      <c r="G38" s="17"/>
      <c r="H38" s="17"/>
      <c r="I38" s="17"/>
      <c r="J38" s="17"/>
      <c r="K38" s="108"/>
      <c r="L38" s="80">
        <f t="shared" si="1"/>
        <v>0</v>
      </c>
    </row>
    <row r="39" spans="1:12" s="2" customFormat="1" ht="22.5" customHeight="1">
      <c r="A39" s="13">
        <v>38</v>
      </c>
      <c r="B39" s="23" t="s">
        <v>28</v>
      </c>
      <c r="C39" s="14">
        <v>0</v>
      </c>
      <c r="D39" s="77">
        <v>0</v>
      </c>
      <c r="E39" s="78">
        <f t="shared" si="0"/>
        <v>0</v>
      </c>
      <c r="F39" s="14"/>
      <c r="G39" s="14">
        <v>0</v>
      </c>
      <c r="H39" s="17"/>
      <c r="I39" s="14">
        <v>0</v>
      </c>
      <c r="J39" s="14">
        <v>0</v>
      </c>
      <c r="K39" s="79">
        <v>0</v>
      </c>
      <c r="L39" s="80">
        <f t="shared" si="1"/>
        <v>0</v>
      </c>
    </row>
    <row r="40" spans="1:12" s="2" customFormat="1" ht="48" customHeight="1">
      <c r="A40" s="13">
        <v>4</v>
      </c>
      <c r="B40" s="23" t="s">
        <v>29</v>
      </c>
      <c r="C40" s="14">
        <f>+C41+C43+C46</f>
        <v>346661</v>
      </c>
      <c r="D40" s="77">
        <v>0</v>
      </c>
      <c r="E40" s="78">
        <f>+E41+E43+E46</f>
        <v>16498</v>
      </c>
      <c r="F40" s="14"/>
      <c r="G40" s="14">
        <f>+G41+G43+G46</f>
        <v>16498</v>
      </c>
      <c r="H40" s="14"/>
      <c r="I40" s="14">
        <f>+I41+I43+I46</f>
        <v>0</v>
      </c>
      <c r="J40" s="14">
        <f>+J41+J43+J46</f>
        <v>0</v>
      </c>
      <c r="K40" s="79">
        <f>+K41+K43+K46</f>
        <v>0</v>
      </c>
      <c r="L40" s="80">
        <f t="shared" si="1"/>
        <v>16498</v>
      </c>
    </row>
    <row r="41" spans="1:12" s="2" customFormat="1" ht="48" customHeight="1">
      <c r="A41" s="13">
        <v>41</v>
      </c>
      <c r="B41" s="23" t="s">
        <v>30</v>
      </c>
      <c r="C41" s="14">
        <f>+C42</f>
        <v>0</v>
      </c>
      <c r="D41" s="77">
        <v>0</v>
      </c>
      <c r="E41" s="78">
        <f>+E42</f>
        <v>0</v>
      </c>
      <c r="F41" s="14"/>
      <c r="G41" s="14">
        <f>+G42</f>
        <v>0</v>
      </c>
      <c r="H41" s="14"/>
      <c r="I41" s="14">
        <f>+I42</f>
        <v>0</v>
      </c>
      <c r="J41" s="14">
        <f>+J42</f>
        <v>0</v>
      </c>
      <c r="K41" s="79">
        <f>+K42</f>
        <v>0</v>
      </c>
      <c r="L41" s="80">
        <f t="shared" si="1"/>
        <v>0</v>
      </c>
    </row>
    <row r="42" spans="1:12" ht="48" customHeight="1">
      <c r="A42" s="15">
        <v>412</v>
      </c>
      <c r="B42" s="16" t="s">
        <v>31</v>
      </c>
      <c r="C42" s="17">
        <v>0</v>
      </c>
      <c r="D42" s="77">
        <v>0</v>
      </c>
      <c r="E42" s="78">
        <f t="shared" si="0"/>
        <v>0</v>
      </c>
      <c r="F42" s="17"/>
      <c r="G42" s="17"/>
      <c r="H42" s="17"/>
      <c r="I42" s="17"/>
      <c r="J42" s="17"/>
      <c r="K42" s="108"/>
      <c r="L42" s="80">
        <f t="shared" si="1"/>
        <v>0</v>
      </c>
    </row>
    <row r="43" spans="1:12" ht="54.75" customHeight="1">
      <c r="A43" s="13">
        <v>42</v>
      </c>
      <c r="B43" s="23" t="s">
        <v>32</v>
      </c>
      <c r="C43" s="14">
        <f>+C45+C44</f>
        <v>346661</v>
      </c>
      <c r="D43" s="77">
        <v>0</v>
      </c>
      <c r="E43" s="78">
        <f>+E44+E45</f>
        <v>7954</v>
      </c>
      <c r="F43" s="14"/>
      <c r="G43" s="78">
        <f>+G44+G45</f>
        <v>7954</v>
      </c>
      <c r="H43" s="14"/>
      <c r="I43" s="14">
        <f>+I45+I44</f>
        <v>0</v>
      </c>
      <c r="J43" s="14">
        <f>+J45+J44</f>
        <v>0</v>
      </c>
      <c r="K43" s="79">
        <f>+K45+K44</f>
        <v>0</v>
      </c>
      <c r="L43" s="80">
        <f t="shared" si="1"/>
        <v>7954</v>
      </c>
    </row>
    <row r="44" spans="1:12" ht="24" customHeight="1">
      <c r="A44" s="15">
        <v>422</v>
      </c>
      <c r="B44" s="82" t="s">
        <v>33</v>
      </c>
      <c r="C44" s="19">
        <f>364212-28851+11300</f>
        <v>346661</v>
      </c>
      <c r="D44" s="77">
        <v>0</v>
      </c>
      <c r="E44" s="78">
        <v>7954</v>
      </c>
      <c r="F44" s="17"/>
      <c r="G44" s="17">
        <v>7954</v>
      </c>
      <c r="H44" s="17"/>
      <c r="I44" s="17"/>
      <c r="J44" s="17"/>
      <c r="K44" s="108"/>
      <c r="L44" s="80">
        <f t="shared" si="1"/>
        <v>7954</v>
      </c>
    </row>
    <row r="45" spans="1:12" ht="38.25" customHeight="1">
      <c r="A45" s="15">
        <v>426</v>
      </c>
      <c r="B45" s="16" t="s">
        <v>55</v>
      </c>
      <c r="C45" s="17">
        <v>0</v>
      </c>
      <c r="D45" s="77">
        <v>0</v>
      </c>
      <c r="E45" s="78">
        <f t="shared" si="0"/>
        <v>0</v>
      </c>
      <c r="F45" s="17"/>
      <c r="G45" s="17">
        <v>0</v>
      </c>
      <c r="H45" s="17"/>
      <c r="I45" s="17"/>
      <c r="J45" s="17"/>
      <c r="K45" s="108"/>
      <c r="L45" s="80">
        <f t="shared" si="1"/>
        <v>0</v>
      </c>
    </row>
    <row r="46" spans="1:12" s="2" customFormat="1" ht="54.75" customHeight="1">
      <c r="A46" s="13">
        <v>45</v>
      </c>
      <c r="B46" s="23" t="s">
        <v>34</v>
      </c>
      <c r="C46" s="14">
        <f>+C47+C48</f>
        <v>0</v>
      </c>
      <c r="D46" s="77">
        <v>0</v>
      </c>
      <c r="E46" s="78">
        <f>+E47+E48</f>
        <v>8544</v>
      </c>
      <c r="F46" s="14"/>
      <c r="G46" s="14">
        <f>+G47+G48</f>
        <v>8544</v>
      </c>
      <c r="H46" s="14"/>
      <c r="I46" s="14">
        <f>+I47+I48</f>
        <v>0</v>
      </c>
      <c r="J46" s="14">
        <f>+J47+J48</f>
        <v>0</v>
      </c>
      <c r="K46" s="79">
        <f>+K47+K48</f>
        <v>0</v>
      </c>
      <c r="L46" s="80">
        <f t="shared" si="1"/>
        <v>8544</v>
      </c>
    </row>
    <row r="47" spans="1:12" ht="45" customHeight="1">
      <c r="A47" s="15">
        <v>451</v>
      </c>
      <c r="B47" s="16" t="s">
        <v>35</v>
      </c>
      <c r="C47" s="17"/>
      <c r="D47" s="77">
        <v>0</v>
      </c>
      <c r="E47" s="78">
        <v>8544</v>
      </c>
      <c r="F47" s="17"/>
      <c r="G47" s="17">
        <v>8544</v>
      </c>
      <c r="H47" s="17"/>
      <c r="I47" s="17"/>
      <c r="J47" s="17"/>
      <c r="K47" s="108"/>
      <c r="L47" s="80">
        <f t="shared" si="1"/>
        <v>8544</v>
      </c>
    </row>
    <row r="48" spans="1:12" ht="45" customHeight="1">
      <c r="A48" s="15">
        <v>452</v>
      </c>
      <c r="B48" s="16" t="s">
        <v>36</v>
      </c>
      <c r="C48" s="17">
        <v>0</v>
      </c>
      <c r="D48" s="77">
        <v>0</v>
      </c>
      <c r="E48" s="78">
        <f t="shared" si="0"/>
        <v>0</v>
      </c>
      <c r="F48" s="17"/>
      <c r="G48" s="17">
        <v>0</v>
      </c>
      <c r="H48" s="17"/>
      <c r="I48" s="17"/>
      <c r="J48" s="17"/>
      <c r="K48" s="108"/>
      <c r="L48" s="80">
        <f t="shared" si="1"/>
        <v>0</v>
      </c>
    </row>
    <row r="49" spans="1:12" ht="52.5" customHeight="1">
      <c r="A49" s="15"/>
      <c r="B49" s="83" t="s">
        <v>43</v>
      </c>
      <c r="C49" s="84">
        <f>+C24+C29+C35+C37+C39</f>
        <v>9561620</v>
      </c>
      <c r="D49" s="77">
        <v>23400</v>
      </c>
      <c r="E49" s="112">
        <f>+E24+E29+E35+E37+E39</f>
        <v>19000</v>
      </c>
      <c r="F49" s="22"/>
      <c r="G49" s="22">
        <f>+G24+G29+G35+G37+G39</f>
        <v>19000</v>
      </c>
      <c r="H49" s="22"/>
      <c r="I49" s="22">
        <f>+I24+I29+I35+I37+I39</f>
        <v>0</v>
      </c>
      <c r="J49" s="22">
        <f>+J24+J29+J35+J37+J39</f>
        <v>0</v>
      </c>
      <c r="K49" s="85">
        <f>+K24+K29+K35+K37+K39</f>
        <v>0</v>
      </c>
      <c r="L49" s="80">
        <f t="shared" si="1"/>
        <v>-4400</v>
      </c>
    </row>
    <row r="50" spans="1:12" ht="74.25" customHeight="1">
      <c r="A50" s="15"/>
      <c r="B50" s="83" t="s">
        <v>44</v>
      </c>
      <c r="C50" s="84">
        <f>+C25+C30+C36+C38+C40</f>
        <v>5189373</v>
      </c>
      <c r="D50" s="77">
        <v>0</v>
      </c>
      <c r="E50" s="112">
        <f>+E40</f>
        <v>16498</v>
      </c>
      <c r="F50" s="22"/>
      <c r="G50" s="22">
        <f>+G40</f>
        <v>16498</v>
      </c>
      <c r="H50" s="22"/>
      <c r="I50" s="22">
        <f>+I40</f>
        <v>0</v>
      </c>
      <c r="J50" s="22">
        <f>+J40</f>
        <v>0</v>
      </c>
      <c r="K50" s="85"/>
      <c r="L50" s="80">
        <f t="shared" si="1"/>
        <v>16498</v>
      </c>
    </row>
    <row r="51" spans="1:12" ht="72.75" customHeight="1">
      <c r="A51" s="15"/>
      <c r="B51" s="16" t="s">
        <v>66</v>
      </c>
      <c r="C51" s="17"/>
      <c r="D51" s="77">
        <v>81600</v>
      </c>
      <c r="E51" s="78">
        <f>105000-E50-E49</f>
        <v>69502</v>
      </c>
      <c r="F51" s="17"/>
      <c r="G51" s="17">
        <v>69502</v>
      </c>
      <c r="H51" s="17"/>
      <c r="I51" s="17"/>
      <c r="J51" s="17"/>
      <c r="K51" s="108"/>
      <c r="L51" s="80">
        <f t="shared" si="1"/>
        <v>-12098</v>
      </c>
    </row>
    <row r="52" spans="1:12" ht="28.5" customHeight="1" thickBot="1">
      <c r="A52" s="87"/>
      <c r="B52" s="88" t="s">
        <v>13</v>
      </c>
      <c r="C52" s="84">
        <f>+C40+C49</f>
        <v>9908281</v>
      </c>
      <c r="D52" s="77">
        <v>105000</v>
      </c>
      <c r="E52" s="89">
        <f t="shared" si="0"/>
        <v>105000</v>
      </c>
      <c r="F52" s="90"/>
      <c r="G52" s="90">
        <f>+G49+G50+G51</f>
        <v>105000</v>
      </c>
      <c r="H52" s="90"/>
      <c r="I52" s="90">
        <f>+I49+I50+I51</f>
        <v>0</v>
      </c>
      <c r="J52" s="90">
        <f>+J49+J50+J51</f>
        <v>0</v>
      </c>
      <c r="K52" s="91">
        <f>+K49+K50+K51</f>
        <v>0</v>
      </c>
      <c r="L52" s="80">
        <f t="shared" si="1"/>
        <v>0</v>
      </c>
    </row>
    <row r="53" ht="18">
      <c r="C53" s="5"/>
    </row>
    <row r="54" spans="2:14" ht="0.75" customHeight="1">
      <c r="B54" s="135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</row>
    <row r="55" spans="2:14" ht="18" hidden="1">
      <c r="B55" s="135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</row>
    <row r="56" spans="2:14" ht="18" hidden="1">
      <c r="B56" s="135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</row>
    <row r="57" spans="3:14" ht="29.25" customHeight="1">
      <c r="C57" s="28"/>
      <c r="D57" s="29"/>
      <c r="E57" s="29"/>
      <c r="F57" s="30"/>
      <c r="G57" s="29"/>
      <c r="H57" s="29"/>
      <c r="I57" s="29"/>
      <c r="J57" s="141" t="s">
        <v>56</v>
      </c>
      <c r="K57" s="141"/>
      <c r="L57" s="154"/>
      <c r="M57" s="141"/>
      <c r="N57" s="141"/>
    </row>
    <row r="58" spans="3:14" ht="16.5" customHeight="1">
      <c r="C58" s="29"/>
      <c r="D58" s="29"/>
      <c r="E58" s="29"/>
      <c r="F58" s="30"/>
      <c r="G58" s="29"/>
      <c r="H58" s="29"/>
      <c r="I58" s="29"/>
      <c r="J58" s="142" t="s">
        <v>39</v>
      </c>
      <c r="K58" s="142"/>
      <c r="L58" s="154"/>
      <c r="M58" s="142"/>
      <c r="N58" s="142"/>
    </row>
    <row r="59" ht="3" customHeight="1">
      <c r="C59" s="5"/>
    </row>
    <row r="60" spans="1:2" ht="18">
      <c r="A60" s="134" t="s">
        <v>86</v>
      </c>
      <c r="B60" s="134"/>
    </row>
  </sheetData>
  <sheetProtection/>
  <mergeCells count="18">
    <mergeCell ref="J58:L58"/>
    <mergeCell ref="M58:N58"/>
    <mergeCell ref="A60:B60"/>
    <mergeCell ref="D18:J18"/>
    <mergeCell ref="A13:D13"/>
    <mergeCell ref="A14:D14"/>
    <mergeCell ref="B54:N54"/>
    <mergeCell ref="B55:N55"/>
    <mergeCell ref="B56:N56"/>
    <mergeCell ref="J57:L57"/>
    <mergeCell ref="M57:N57"/>
    <mergeCell ref="A1:L1"/>
    <mergeCell ref="A8:D8"/>
    <mergeCell ref="A9:D9"/>
    <mergeCell ref="A10:D10"/>
    <mergeCell ref="A11:D11"/>
    <mergeCell ref="A12:D12"/>
    <mergeCell ref="E22:K22"/>
  </mergeCells>
  <printOptions/>
  <pageMargins left="0.1968503937007874" right="0.1968503937007874" top="0.5511811023622047" bottom="0.5118110236220472" header="0.7086614173228347" footer="0.5118110236220472"/>
  <pageSetup horizontalDpi="600" verticalDpi="600" orientation="landscape" paperSize="9" scale="58" r:id="rId1"/>
  <rowBreaks count="2" manualBreakCount="2">
    <brk id="34" max="11" man="1"/>
    <brk id="48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56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12.00390625" style="26" customWidth="1"/>
    <col min="2" max="2" width="50.7109375" style="27" customWidth="1"/>
    <col min="3" max="3" width="3.57421875" style="31" hidden="1" customWidth="1"/>
    <col min="4" max="4" width="20.8515625" style="5" customWidth="1"/>
    <col min="5" max="5" width="25.421875" style="5" customWidth="1"/>
    <col min="6" max="6" width="19.140625" style="12" customWidth="1"/>
    <col min="7" max="7" width="19.28125" style="5" customWidth="1"/>
    <col min="8" max="8" width="19.8515625" style="5" customWidth="1"/>
    <col min="9" max="10" width="14.57421875" style="5" customWidth="1"/>
    <col min="11" max="11" width="20.7109375" style="5" customWidth="1"/>
    <col min="12" max="12" width="18.8515625" style="5" customWidth="1"/>
    <col min="13" max="13" width="16.7109375" style="5" customWidth="1"/>
    <col min="14" max="14" width="16.57421875" style="5" customWidth="1"/>
    <col min="15" max="15" width="6.28125" style="5" hidden="1" customWidth="1"/>
    <col min="16" max="16" width="10.7109375" style="5" hidden="1" customWidth="1"/>
    <col min="17" max="17" width="10.421875" style="5" customWidth="1"/>
    <col min="18" max="18" width="10.421875" style="5" bestFit="1" customWidth="1"/>
    <col min="19" max="21" width="9.140625" style="5" customWidth="1"/>
    <col min="22" max="22" width="9.421875" style="5" bestFit="1" customWidth="1"/>
    <col min="23" max="23" width="10.140625" style="5" bestFit="1" customWidth="1"/>
    <col min="24" max="16384" width="9.140625" style="5" customWidth="1"/>
  </cols>
  <sheetData>
    <row r="1" spans="1:17" ht="24.75" customHeight="1">
      <c r="A1" s="130" t="s">
        <v>82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35"/>
      <c r="O1" s="34"/>
      <c r="P1" s="34"/>
      <c r="Q1" s="34"/>
    </row>
    <row r="2" spans="1:17" ht="20.25" customHeight="1">
      <c r="A2" s="34"/>
      <c r="B2" s="34"/>
      <c r="C2" s="34"/>
      <c r="D2" s="34"/>
      <c r="E2" s="34"/>
      <c r="F2" s="32"/>
      <c r="G2" s="34"/>
      <c r="H2" s="34"/>
      <c r="I2" s="34"/>
      <c r="J2" s="34"/>
      <c r="K2" s="29" t="s">
        <v>68</v>
      </c>
      <c r="L2" s="34"/>
      <c r="M2" s="34"/>
      <c r="N2" s="34"/>
      <c r="O2" s="34"/>
      <c r="P2" s="34"/>
      <c r="Q2" s="34"/>
    </row>
    <row r="3" spans="1:6" ht="18" customHeight="1">
      <c r="A3" s="36" t="s">
        <v>5</v>
      </c>
      <c r="B3" s="37"/>
      <c r="C3" s="38"/>
      <c r="D3" s="38"/>
      <c r="E3" s="38" t="s">
        <v>40</v>
      </c>
      <c r="F3" s="37"/>
    </row>
    <row r="4" spans="1:3" ht="15" customHeight="1">
      <c r="A4" s="39" t="s">
        <v>6</v>
      </c>
      <c r="B4" s="12"/>
      <c r="C4" s="5"/>
    </row>
    <row r="5" spans="1:3" ht="16.5" customHeight="1">
      <c r="A5" s="40"/>
      <c r="B5" s="12"/>
      <c r="C5" s="5"/>
    </row>
    <row r="6" spans="1:7" ht="38.25" customHeight="1" thickBot="1">
      <c r="A6" s="41" t="s">
        <v>7</v>
      </c>
      <c r="B6" s="42"/>
      <c r="C6" s="43"/>
      <c r="D6" s="44"/>
      <c r="E6" s="45" t="s">
        <v>62</v>
      </c>
      <c r="F6" s="45" t="s">
        <v>84</v>
      </c>
      <c r="G6" s="45" t="s">
        <v>73</v>
      </c>
    </row>
    <row r="7" spans="1:7" ht="18.75" customHeight="1" thickTop="1">
      <c r="A7" s="46"/>
      <c r="B7" s="47">
        <v>1</v>
      </c>
      <c r="C7" s="48"/>
      <c r="D7" s="47"/>
      <c r="E7" s="49">
        <v>2</v>
      </c>
      <c r="F7" s="49">
        <v>3</v>
      </c>
      <c r="G7" s="49">
        <v>4</v>
      </c>
    </row>
    <row r="8" spans="1:7" ht="18">
      <c r="A8" s="132" t="s">
        <v>1</v>
      </c>
      <c r="B8" s="132"/>
      <c r="C8" s="132"/>
      <c r="D8" s="132"/>
      <c r="E8" s="50"/>
      <c r="F8" s="50"/>
      <c r="G8" s="50"/>
    </row>
    <row r="9" spans="1:7" ht="42" customHeight="1">
      <c r="A9" s="133" t="s">
        <v>16</v>
      </c>
      <c r="B9" s="133"/>
      <c r="C9" s="133"/>
      <c r="D9" s="133"/>
      <c r="E9" s="50"/>
      <c r="F9" s="50"/>
      <c r="G9" s="50"/>
    </row>
    <row r="10" spans="1:7" ht="21.75" customHeight="1">
      <c r="A10" s="132" t="s">
        <v>89</v>
      </c>
      <c r="B10" s="132"/>
      <c r="C10" s="132"/>
      <c r="D10" s="132"/>
      <c r="E10" s="50">
        <v>4985</v>
      </c>
      <c r="F10" s="50">
        <f>1350+16000</f>
        <v>17350</v>
      </c>
      <c r="G10" s="50">
        <f>+F10-E10</f>
        <v>12365</v>
      </c>
    </row>
    <row r="11" spans="1:7" ht="18">
      <c r="A11" s="132" t="s">
        <v>4</v>
      </c>
      <c r="B11" s="132"/>
      <c r="C11" s="132"/>
      <c r="D11" s="132"/>
      <c r="E11" s="50"/>
      <c r="F11" s="50"/>
      <c r="G11" s="50"/>
    </row>
    <row r="12" spans="1:7" ht="18">
      <c r="A12" s="132" t="s">
        <v>8</v>
      </c>
      <c r="B12" s="132"/>
      <c r="C12" s="132"/>
      <c r="D12" s="132"/>
      <c r="E12" s="50"/>
      <c r="F12" s="50"/>
      <c r="G12" s="50"/>
    </row>
    <row r="13" spans="1:7" ht="39" customHeight="1">
      <c r="A13" s="133" t="s">
        <v>14</v>
      </c>
      <c r="B13" s="133"/>
      <c r="C13" s="133"/>
      <c r="D13" s="133"/>
      <c r="E13" s="50"/>
      <c r="F13" s="50"/>
      <c r="G13" s="50"/>
    </row>
    <row r="14" spans="1:7" ht="18">
      <c r="A14" s="132" t="s">
        <v>15</v>
      </c>
      <c r="B14" s="132"/>
      <c r="C14" s="132"/>
      <c r="D14" s="132"/>
      <c r="E14" s="50"/>
      <c r="F14" s="50"/>
      <c r="G14" s="50"/>
    </row>
    <row r="15" spans="1:7" ht="36" customHeight="1">
      <c r="A15" s="137" t="s">
        <v>88</v>
      </c>
      <c r="B15" s="138"/>
      <c r="C15" s="138"/>
      <c r="D15" s="138"/>
      <c r="E15" s="98">
        <v>51123</v>
      </c>
      <c r="F15" s="98">
        <v>43946</v>
      </c>
      <c r="G15" s="50">
        <f>+F15-E15</f>
        <v>-7177</v>
      </c>
    </row>
    <row r="16" spans="1:7" ht="18.75" thickBot="1">
      <c r="A16" s="52" t="s">
        <v>9</v>
      </c>
      <c r="B16" s="53"/>
      <c r="C16" s="54"/>
      <c r="D16" s="55"/>
      <c r="E16" s="56">
        <f>SUM(E8:E15)</f>
        <v>56108</v>
      </c>
      <c r="F16" s="56">
        <f>SUM(F8:F15)</f>
        <v>61296</v>
      </c>
      <c r="G16" s="56">
        <f>+F16-E16</f>
        <v>5188</v>
      </c>
    </row>
    <row r="17" spans="1:7" ht="18.75" thickTop="1">
      <c r="A17" s="99"/>
      <c r="B17" s="62"/>
      <c r="C17" s="63"/>
      <c r="F17" s="100"/>
      <c r="G17" s="73"/>
    </row>
    <row r="18" spans="1:12" s="2" customFormat="1" ht="18">
      <c r="A18" s="1" t="s">
        <v>11</v>
      </c>
      <c r="B18" s="33"/>
      <c r="C18" s="1"/>
      <c r="D18" s="148" t="s">
        <v>48</v>
      </c>
      <c r="E18" s="148"/>
      <c r="F18" s="150"/>
      <c r="G18" s="150"/>
      <c r="H18" s="150"/>
      <c r="I18" s="150"/>
      <c r="J18" s="150"/>
      <c r="K18" s="1"/>
      <c r="L18" s="1"/>
    </row>
    <row r="19" spans="1:7" ht="18.75">
      <c r="A19" s="116"/>
      <c r="B19" s="117"/>
      <c r="C19" s="40"/>
      <c r="F19" s="73"/>
      <c r="G19" s="118"/>
    </row>
    <row r="20" spans="1:14" ht="18.75">
      <c r="A20" s="3"/>
      <c r="B20" s="4"/>
      <c r="C20" s="3"/>
      <c r="D20" s="3"/>
      <c r="E20" s="3"/>
      <c r="F20" s="4"/>
      <c r="G20" s="3"/>
      <c r="H20" s="3"/>
      <c r="I20" s="3"/>
      <c r="J20" s="3"/>
      <c r="K20" s="6" t="s">
        <v>0</v>
      </c>
      <c r="L20" s="73"/>
      <c r="M20" s="73"/>
      <c r="N20" s="73"/>
    </row>
    <row r="21" spans="1:14" ht="8.25" customHeight="1" thickBot="1">
      <c r="A21" s="6"/>
      <c r="B21" s="7"/>
      <c r="C21" s="6"/>
      <c r="D21" s="6"/>
      <c r="E21" s="6"/>
      <c r="F21" s="71"/>
      <c r="G21" s="7"/>
      <c r="H21" s="7"/>
      <c r="I21" s="7"/>
      <c r="J21" s="7"/>
      <c r="K21" s="7"/>
      <c r="L21" s="73"/>
      <c r="M21" s="73"/>
      <c r="N21" s="73"/>
    </row>
    <row r="22" spans="1:14" ht="18.75" customHeight="1">
      <c r="A22" s="8"/>
      <c r="B22" s="9"/>
      <c r="C22" s="8"/>
      <c r="D22" s="8"/>
      <c r="E22" s="155" t="s">
        <v>78</v>
      </c>
      <c r="F22" s="156"/>
      <c r="G22" s="156"/>
      <c r="H22" s="156"/>
      <c r="I22" s="156"/>
      <c r="J22" s="156"/>
      <c r="K22" s="157"/>
      <c r="L22" s="6"/>
      <c r="M22" s="6"/>
      <c r="N22" s="73"/>
    </row>
    <row r="23" spans="1:14" s="12" customFormat="1" ht="144">
      <c r="A23" s="10" t="s">
        <v>17</v>
      </c>
      <c r="B23" s="10" t="s">
        <v>12</v>
      </c>
      <c r="C23" s="10" t="s">
        <v>37</v>
      </c>
      <c r="D23" s="74" t="s">
        <v>61</v>
      </c>
      <c r="E23" s="74" t="s">
        <v>83</v>
      </c>
      <c r="F23" s="11" t="s">
        <v>1</v>
      </c>
      <c r="G23" s="11" t="s">
        <v>2</v>
      </c>
      <c r="H23" s="11" t="s">
        <v>3</v>
      </c>
      <c r="I23" s="11" t="s">
        <v>4</v>
      </c>
      <c r="J23" s="11" t="s">
        <v>8</v>
      </c>
      <c r="K23" s="75" t="s">
        <v>38</v>
      </c>
      <c r="L23" s="76" t="s">
        <v>87</v>
      </c>
      <c r="M23" s="93"/>
      <c r="N23" s="93"/>
    </row>
    <row r="24" spans="1:14" ht="22.5" customHeight="1">
      <c r="A24" s="13">
        <v>31</v>
      </c>
      <c r="B24" s="10" t="s">
        <v>50</v>
      </c>
      <c r="C24" s="14">
        <f>+C27+C26+C25</f>
        <v>5425420</v>
      </c>
      <c r="D24" s="77">
        <v>0</v>
      </c>
      <c r="E24" s="78">
        <f>SUM(E25:E27)</f>
        <v>0</v>
      </c>
      <c r="F24" s="24">
        <f aca="true" t="shared" si="0" ref="F24:K24">SUM(F25:F28)</f>
        <v>0</v>
      </c>
      <c r="G24" s="24">
        <f t="shared" si="0"/>
        <v>0</v>
      </c>
      <c r="H24" s="24">
        <f t="shared" si="0"/>
        <v>0</v>
      </c>
      <c r="I24" s="24">
        <f t="shared" si="0"/>
        <v>0</v>
      </c>
      <c r="J24" s="24">
        <f t="shared" si="0"/>
        <v>0</v>
      </c>
      <c r="K24" s="81">
        <f t="shared" si="0"/>
        <v>0</v>
      </c>
      <c r="L24" s="80">
        <f>+E24-D24</f>
        <v>0</v>
      </c>
      <c r="M24" s="73"/>
      <c r="N24" s="73"/>
    </row>
    <row r="25" spans="1:14" ht="19.5" customHeight="1">
      <c r="A25" s="15">
        <v>311</v>
      </c>
      <c r="B25" s="16" t="s">
        <v>18</v>
      </c>
      <c r="C25" s="17">
        <v>4477512</v>
      </c>
      <c r="D25" s="102"/>
      <c r="E25" s="103"/>
      <c r="F25" s="104"/>
      <c r="G25" s="25"/>
      <c r="H25" s="25"/>
      <c r="I25" s="25"/>
      <c r="J25" s="25"/>
      <c r="K25" s="105"/>
      <c r="L25" s="80">
        <f aca="true" t="shared" si="1" ref="L25:L52">+E25-D25</f>
        <v>0</v>
      </c>
      <c r="M25" s="73"/>
      <c r="N25" s="73"/>
    </row>
    <row r="26" spans="1:14" ht="18" customHeight="1">
      <c r="A26" s="15">
        <v>312</v>
      </c>
      <c r="B26" s="82" t="s">
        <v>19</v>
      </c>
      <c r="C26" s="17">
        <v>178950</v>
      </c>
      <c r="D26" s="102"/>
      <c r="E26" s="103"/>
      <c r="F26" s="25"/>
      <c r="G26" s="25"/>
      <c r="H26" s="25"/>
      <c r="I26" s="25"/>
      <c r="J26" s="25"/>
      <c r="K26" s="105"/>
      <c r="L26" s="80">
        <f t="shared" si="1"/>
        <v>0</v>
      </c>
      <c r="M26" s="73"/>
      <c r="N26" s="73"/>
    </row>
    <row r="27" spans="1:14" ht="22.5" customHeight="1">
      <c r="A27" s="15">
        <v>313</v>
      </c>
      <c r="B27" s="16" t="s">
        <v>20</v>
      </c>
      <c r="C27" s="17">
        <v>768958</v>
      </c>
      <c r="D27" s="102"/>
      <c r="E27" s="103"/>
      <c r="F27" s="25"/>
      <c r="G27" s="25"/>
      <c r="H27" s="25"/>
      <c r="I27" s="25"/>
      <c r="J27" s="25"/>
      <c r="K27" s="105"/>
      <c r="L27" s="80">
        <f t="shared" si="1"/>
        <v>0</v>
      </c>
      <c r="M27" s="73"/>
      <c r="N27" s="73"/>
    </row>
    <row r="28" spans="1:14" ht="25.5" customHeight="1" hidden="1">
      <c r="A28" s="15"/>
      <c r="B28" s="18"/>
      <c r="C28" s="19"/>
      <c r="D28" s="106"/>
      <c r="E28" s="107"/>
      <c r="F28" s="17"/>
      <c r="G28" s="17"/>
      <c r="H28" s="17"/>
      <c r="I28" s="17"/>
      <c r="J28" s="17"/>
      <c r="K28" s="108"/>
      <c r="L28" s="80">
        <f t="shared" si="1"/>
        <v>0</v>
      </c>
      <c r="M28" s="73"/>
      <c r="N28" s="73"/>
    </row>
    <row r="29" spans="1:14" ht="18" customHeight="1">
      <c r="A29" s="13">
        <v>32</v>
      </c>
      <c r="B29" s="20" t="s">
        <v>51</v>
      </c>
      <c r="C29" s="21">
        <f>+C34+C33+C32+C31+C30</f>
        <v>4093500</v>
      </c>
      <c r="D29" s="109">
        <v>56108</v>
      </c>
      <c r="E29" s="110">
        <f>SUM(E30:E34)</f>
        <v>61296</v>
      </c>
      <c r="F29" s="14">
        <f aca="true" t="shared" si="2" ref="F29:K29">SUM(F30:F34)</f>
        <v>0</v>
      </c>
      <c r="G29" s="14"/>
      <c r="H29" s="14">
        <f t="shared" si="2"/>
        <v>61296</v>
      </c>
      <c r="I29" s="14">
        <f t="shared" si="2"/>
        <v>0</v>
      </c>
      <c r="J29" s="14">
        <f t="shared" si="2"/>
        <v>0</v>
      </c>
      <c r="K29" s="79">
        <f t="shared" si="2"/>
        <v>0</v>
      </c>
      <c r="L29" s="80">
        <f t="shared" si="1"/>
        <v>5188</v>
      </c>
      <c r="M29" s="73"/>
      <c r="N29" s="73"/>
    </row>
    <row r="30" spans="1:14" ht="36" customHeight="1">
      <c r="A30" s="15">
        <v>321</v>
      </c>
      <c r="B30" s="16" t="s">
        <v>21</v>
      </c>
      <c r="C30" s="17">
        <v>322500</v>
      </c>
      <c r="D30" s="106"/>
      <c r="E30" s="107"/>
      <c r="F30" s="17"/>
      <c r="G30" s="17"/>
      <c r="H30" s="17"/>
      <c r="I30" s="17"/>
      <c r="J30" s="17"/>
      <c r="K30" s="108"/>
      <c r="L30" s="80">
        <f t="shared" si="1"/>
        <v>0</v>
      </c>
      <c r="M30" s="73"/>
      <c r="N30" s="73"/>
    </row>
    <row r="31" spans="1:14" ht="31.5" customHeight="1">
      <c r="A31" s="15">
        <v>322</v>
      </c>
      <c r="B31" s="16" t="s">
        <v>22</v>
      </c>
      <c r="C31" s="17">
        <f>2995899-13500</f>
        <v>2982399</v>
      </c>
      <c r="D31" s="106"/>
      <c r="E31" s="107"/>
      <c r="F31" s="17"/>
      <c r="G31" s="25"/>
      <c r="H31" s="17"/>
      <c r="I31" s="17"/>
      <c r="J31" s="17"/>
      <c r="K31" s="108"/>
      <c r="L31" s="80">
        <f t="shared" si="1"/>
        <v>0</v>
      </c>
      <c r="M31" s="73"/>
      <c r="N31" s="73"/>
    </row>
    <row r="32" spans="1:14" ht="21.75" customHeight="1">
      <c r="A32" s="15">
        <v>323</v>
      </c>
      <c r="B32" s="16" t="s">
        <v>23</v>
      </c>
      <c r="C32" s="17">
        <f>634900-39300</f>
        <v>595600</v>
      </c>
      <c r="D32" s="106"/>
      <c r="E32" s="107"/>
      <c r="F32" s="17"/>
      <c r="G32" s="25"/>
      <c r="H32" s="17"/>
      <c r="I32" s="17"/>
      <c r="J32" s="17"/>
      <c r="K32" s="108"/>
      <c r="L32" s="80">
        <f t="shared" si="1"/>
        <v>0</v>
      </c>
      <c r="M32" s="73"/>
      <c r="N32" s="73"/>
    </row>
    <row r="33" spans="1:14" ht="42" customHeight="1">
      <c r="A33" s="15">
        <v>324</v>
      </c>
      <c r="B33" s="16" t="s">
        <v>41</v>
      </c>
      <c r="C33" s="17">
        <v>7600</v>
      </c>
      <c r="D33" s="106">
        <v>56108</v>
      </c>
      <c r="E33" s="107">
        <v>61296</v>
      </c>
      <c r="F33" s="17"/>
      <c r="G33" s="17"/>
      <c r="H33" s="17">
        <v>61296</v>
      </c>
      <c r="I33" s="17"/>
      <c r="J33" s="17"/>
      <c r="K33" s="108"/>
      <c r="L33" s="80">
        <f t="shared" si="1"/>
        <v>5188</v>
      </c>
      <c r="M33" s="73"/>
      <c r="N33" s="73"/>
    </row>
    <row r="34" spans="1:14" ht="36.75" customHeight="1">
      <c r="A34" s="15">
        <v>329</v>
      </c>
      <c r="B34" s="16" t="s">
        <v>24</v>
      </c>
      <c r="C34" s="17">
        <v>185401</v>
      </c>
      <c r="D34" s="106"/>
      <c r="E34" s="107"/>
      <c r="F34" s="17"/>
      <c r="G34" s="17"/>
      <c r="H34" s="17"/>
      <c r="I34" s="17"/>
      <c r="J34" s="17"/>
      <c r="K34" s="108"/>
      <c r="L34" s="80">
        <f t="shared" si="1"/>
        <v>0</v>
      </c>
      <c r="M34" s="73"/>
      <c r="N34" s="73"/>
    </row>
    <row r="35" spans="1:14" ht="26.25" customHeight="1">
      <c r="A35" s="13">
        <v>34</v>
      </c>
      <c r="B35" s="20" t="s">
        <v>52</v>
      </c>
      <c r="C35" s="21">
        <f>+C36</f>
        <v>23600</v>
      </c>
      <c r="D35" s="109">
        <v>0</v>
      </c>
      <c r="E35" s="110">
        <f aca="true" t="shared" si="3" ref="E35:K35">E36</f>
        <v>0</v>
      </c>
      <c r="F35" s="14">
        <f t="shared" si="3"/>
        <v>0</v>
      </c>
      <c r="G35" s="14"/>
      <c r="H35" s="14">
        <f t="shared" si="3"/>
        <v>0</v>
      </c>
      <c r="I35" s="14">
        <f t="shared" si="3"/>
        <v>0</v>
      </c>
      <c r="J35" s="14">
        <f t="shared" si="3"/>
        <v>0</v>
      </c>
      <c r="K35" s="79">
        <f t="shared" si="3"/>
        <v>0</v>
      </c>
      <c r="L35" s="80">
        <f t="shared" si="1"/>
        <v>0</v>
      </c>
      <c r="M35" s="73"/>
      <c r="N35" s="73"/>
    </row>
    <row r="36" spans="1:14" ht="24" customHeight="1">
      <c r="A36" s="15">
        <v>343</v>
      </c>
      <c r="B36" s="16" t="s">
        <v>25</v>
      </c>
      <c r="C36" s="17">
        <v>23600</v>
      </c>
      <c r="D36" s="106"/>
      <c r="E36" s="107"/>
      <c r="F36" s="17"/>
      <c r="G36" s="17"/>
      <c r="H36" s="17"/>
      <c r="I36" s="17"/>
      <c r="J36" s="17"/>
      <c r="K36" s="108"/>
      <c r="L36" s="80">
        <f t="shared" si="1"/>
        <v>0</v>
      </c>
      <c r="M36" s="73"/>
      <c r="N36" s="73"/>
    </row>
    <row r="37" spans="1:14" s="2" customFormat="1" ht="65.25" customHeight="1">
      <c r="A37" s="13">
        <v>37</v>
      </c>
      <c r="B37" s="23" t="s">
        <v>26</v>
      </c>
      <c r="C37" s="14">
        <f>+C38</f>
        <v>19100</v>
      </c>
      <c r="D37" s="109">
        <v>0</v>
      </c>
      <c r="E37" s="110">
        <f aca="true" t="shared" si="4" ref="E37:K37">+E38</f>
        <v>0</v>
      </c>
      <c r="F37" s="14">
        <f t="shared" si="4"/>
        <v>0</v>
      </c>
      <c r="G37" s="14"/>
      <c r="H37" s="14">
        <f t="shared" si="4"/>
        <v>0</v>
      </c>
      <c r="I37" s="14">
        <f t="shared" si="4"/>
        <v>0</v>
      </c>
      <c r="J37" s="14">
        <f t="shared" si="4"/>
        <v>0</v>
      </c>
      <c r="K37" s="79">
        <f t="shared" si="4"/>
        <v>0</v>
      </c>
      <c r="L37" s="80">
        <f t="shared" si="1"/>
        <v>0</v>
      </c>
      <c r="M37" s="63"/>
      <c r="N37" s="63"/>
    </row>
    <row r="38" spans="1:14" ht="55.5" customHeight="1">
      <c r="A38" s="15">
        <v>372</v>
      </c>
      <c r="B38" s="16" t="s">
        <v>27</v>
      </c>
      <c r="C38" s="17">
        <v>19100</v>
      </c>
      <c r="D38" s="106"/>
      <c r="E38" s="107"/>
      <c r="F38" s="17"/>
      <c r="G38" s="17"/>
      <c r="H38" s="17"/>
      <c r="I38" s="17"/>
      <c r="J38" s="17"/>
      <c r="K38" s="108"/>
      <c r="L38" s="80">
        <f t="shared" si="1"/>
        <v>0</v>
      </c>
      <c r="M38" s="73"/>
      <c r="N38" s="73"/>
    </row>
    <row r="39" spans="1:14" s="2" customFormat="1" ht="22.5" customHeight="1">
      <c r="A39" s="13">
        <v>38</v>
      </c>
      <c r="B39" s="23" t="s">
        <v>28</v>
      </c>
      <c r="C39" s="14">
        <v>0</v>
      </c>
      <c r="D39" s="109">
        <v>0</v>
      </c>
      <c r="E39" s="110">
        <v>0</v>
      </c>
      <c r="F39" s="14">
        <v>0</v>
      </c>
      <c r="G39" s="14"/>
      <c r="H39" s="17">
        <v>0</v>
      </c>
      <c r="I39" s="14">
        <v>0</v>
      </c>
      <c r="J39" s="14">
        <v>0</v>
      </c>
      <c r="K39" s="79">
        <v>0</v>
      </c>
      <c r="L39" s="80">
        <f t="shared" si="1"/>
        <v>0</v>
      </c>
      <c r="M39" s="63"/>
      <c r="N39" s="63"/>
    </row>
    <row r="40" spans="1:14" s="2" customFormat="1" ht="48" customHeight="1">
      <c r="A40" s="13">
        <v>4</v>
      </c>
      <c r="B40" s="23" t="s">
        <v>29</v>
      </c>
      <c r="C40" s="14">
        <f>+C41+C43+C46</f>
        <v>346661</v>
      </c>
      <c r="D40" s="109">
        <v>0</v>
      </c>
      <c r="E40" s="110">
        <f>+E41+E43+E46</f>
        <v>0</v>
      </c>
      <c r="F40" s="14">
        <f>+F41+F43+F46</f>
        <v>0</v>
      </c>
      <c r="G40" s="14"/>
      <c r="H40" s="14">
        <f>+H41+H43+H46</f>
        <v>0</v>
      </c>
      <c r="I40" s="14">
        <f>+I41+I43+I46</f>
        <v>0</v>
      </c>
      <c r="J40" s="14">
        <f>+J41+J43+J46</f>
        <v>0</v>
      </c>
      <c r="K40" s="79">
        <f>+K41+K43+K46</f>
        <v>0</v>
      </c>
      <c r="L40" s="80">
        <f t="shared" si="1"/>
        <v>0</v>
      </c>
      <c r="M40" s="63"/>
      <c r="N40" s="63"/>
    </row>
    <row r="41" spans="1:14" s="2" customFormat="1" ht="48" customHeight="1">
      <c r="A41" s="13">
        <v>41</v>
      </c>
      <c r="B41" s="23" t="s">
        <v>30</v>
      </c>
      <c r="C41" s="14">
        <f>+C42</f>
        <v>0</v>
      </c>
      <c r="D41" s="109">
        <v>0</v>
      </c>
      <c r="E41" s="110">
        <f aca="true" t="shared" si="5" ref="E41:K41">+E42</f>
        <v>0</v>
      </c>
      <c r="F41" s="14">
        <f t="shared" si="5"/>
        <v>0</v>
      </c>
      <c r="G41" s="14"/>
      <c r="H41" s="14">
        <f t="shared" si="5"/>
        <v>0</v>
      </c>
      <c r="I41" s="14">
        <f t="shared" si="5"/>
        <v>0</v>
      </c>
      <c r="J41" s="14">
        <f t="shared" si="5"/>
        <v>0</v>
      </c>
      <c r="K41" s="79">
        <f t="shared" si="5"/>
        <v>0</v>
      </c>
      <c r="L41" s="80">
        <f t="shared" si="1"/>
        <v>0</v>
      </c>
      <c r="M41" s="63"/>
      <c r="N41" s="63"/>
    </row>
    <row r="42" spans="1:14" ht="48" customHeight="1">
      <c r="A42" s="15">
        <v>412</v>
      </c>
      <c r="B42" s="16" t="s">
        <v>31</v>
      </c>
      <c r="C42" s="17">
        <v>0</v>
      </c>
      <c r="D42" s="106">
        <v>0</v>
      </c>
      <c r="E42" s="107">
        <v>0</v>
      </c>
      <c r="F42" s="17">
        <f>+D42</f>
        <v>0</v>
      </c>
      <c r="G42" s="17"/>
      <c r="H42" s="17">
        <f>+D42-F42-G42</f>
        <v>0</v>
      </c>
      <c r="I42" s="17"/>
      <c r="J42" s="17"/>
      <c r="K42" s="108"/>
      <c r="L42" s="80">
        <f t="shared" si="1"/>
        <v>0</v>
      </c>
      <c r="M42" s="73"/>
      <c r="N42" s="73"/>
    </row>
    <row r="43" spans="1:14" ht="59.25" customHeight="1">
      <c r="A43" s="13">
        <v>42</v>
      </c>
      <c r="B43" s="23" t="s">
        <v>32</v>
      </c>
      <c r="C43" s="14">
        <f>+C45+C44</f>
        <v>346661</v>
      </c>
      <c r="D43" s="109">
        <v>0</v>
      </c>
      <c r="E43" s="110">
        <f>+E45+E44</f>
        <v>0</v>
      </c>
      <c r="F43" s="14">
        <f aca="true" t="shared" si="6" ref="F43:K43">+F45+F44</f>
        <v>0</v>
      </c>
      <c r="G43" s="14"/>
      <c r="H43" s="14">
        <f t="shared" si="6"/>
        <v>0</v>
      </c>
      <c r="I43" s="14">
        <f t="shared" si="6"/>
        <v>0</v>
      </c>
      <c r="J43" s="14">
        <f t="shared" si="6"/>
        <v>0</v>
      </c>
      <c r="K43" s="79">
        <f t="shared" si="6"/>
        <v>0</v>
      </c>
      <c r="L43" s="80">
        <f t="shared" si="1"/>
        <v>0</v>
      </c>
      <c r="M43" s="73"/>
      <c r="N43" s="73"/>
    </row>
    <row r="44" spans="1:14" ht="27" customHeight="1">
      <c r="A44" s="15">
        <v>422</v>
      </c>
      <c r="B44" s="82" t="s">
        <v>33</v>
      </c>
      <c r="C44" s="19">
        <f>364212-28851+11300</f>
        <v>346661</v>
      </c>
      <c r="D44" s="106"/>
      <c r="E44" s="107"/>
      <c r="F44" s="17"/>
      <c r="G44" s="17"/>
      <c r="H44" s="17">
        <v>0</v>
      </c>
      <c r="I44" s="17"/>
      <c r="J44" s="17"/>
      <c r="K44" s="108"/>
      <c r="L44" s="80">
        <f t="shared" si="1"/>
        <v>0</v>
      </c>
      <c r="M44" s="73"/>
      <c r="N44" s="73"/>
    </row>
    <row r="45" spans="1:14" ht="38.25" customHeight="1">
      <c r="A45" s="15">
        <v>426</v>
      </c>
      <c r="B45" s="16" t="s">
        <v>55</v>
      </c>
      <c r="C45" s="17">
        <v>0</v>
      </c>
      <c r="D45" s="106"/>
      <c r="E45" s="107"/>
      <c r="F45" s="17"/>
      <c r="G45" s="17"/>
      <c r="H45" s="17">
        <f>+D45-F45-G45</f>
        <v>0</v>
      </c>
      <c r="I45" s="17"/>
      <c r="J45" s="17"/>
      <c r="K45" s="108"/>
      <c r="L45" s="80">
        <f t="shared" si="1"/>
        <v>0</v>
      </c>
      <c r="M45" s="73"/>
      <c r="N45" s="73"/>
    </row>
    <row r="46" spans="1:14" s="2" customFormat="1" ht="49.5" customHeight="1">
      <c r="A46" s="13">
        <v>45</v>
      </c>
      <c r="B46" s="23" t="s">
        <v>34</v>
      </c>
      <c r="C46" s="14">
        <f>+C47+C48</f>
        <v>0</v>
      </c>
      <c r="D46" s="109">
        <v>0</v>
      </c>
      <c r="E46" s="110">
        <f>+E47+E48</f>
        <v>0</v>
      </c>
      <c r="F46" s="14">
        <f aca="true" t="shared" si="7" ref="F46:K46">+F47+F48</f>
        <v>0</v>
      </c>
      <c r="G46" s="14"/>
      <c r="H46" s="14">
        <f t="shared" si="7"/>
        <v>0</v>
      </c>
      <c r="I46" s="14">
        <f t="shared" si="7"/>
        <v>0</v>
      </c>
      <c r="J46" s="14">
        <f t="shared" si="7"/>
        <v>0</v>
      </c>
      <c r="K46" s="79">
        <f t="shared" si="7"/>
        <v>0</v>
      </c>
      <c r="L46" s="80">
        <f t="shared" si="1"/>
        <v>0</v>
      </c>
      <c r="M46" s="63"/>
      <c r="N46" s="63"/>
    </row>
    <row r="47" spans="1:14" ht="45" customHeight="1">
      <c r="A47" s="15">
        <v>451</v>
      </c>
      <c r="B47" s="16" t="s">
        <v>35</v>
      </c>
      <c r="C47" s="17"/>
      <c r="D47" s="106"/>
      <c r="E47" s="107"/>
      <c r="F47" s="17">
        <f>+D47</f>
        <v>0</v>
      </c>
      <c r="G47" s="17"/>
      <c r="H47" s="17">
        <f>+D47-F47-G47</f>
        <v>0</v>
      </c>
      <c r="I47" s="17"/>
      <c r="J47" s="17"/>
      <c r="K47" s="108"/>
      <c r="L47" s="80">
        <f t="shared" si="1"/>
        <v>0</v>
      </c>
      <c r="M47" s="73"/>
      <c r="N47" s="73"/>
    </row>
    <row r="48" spans="1:14" ht="45" customHeight="1">
      <c r="A48" s="15">
        <v>452</v>
      </c>
      <c r="B48" s="16" t="s">
        <v>36</v>
      </c>
      <c r="C48" s="17">
        <v>0</v>
      </c>
      <c r="D48" s="106">
        <v>0</v>
      </c>
      <c r="E48" s="107">
        <f>+D48*98.9%</f>
        <v>0</v>
      </c>
      <c r="F48" s="17">
        <f>+D48</f>
        <v>0</v>
      </c>
      <c r="G48" s="17"/>
      <c r="H48" s="17">
        <f>+D48-F48-G48</f>
        <v>0</v>
      </c>
      <c r="I48" s="17"/>
      <c r="J48" s="17"/>
      <c r="K48" s="108"/>
      <c r="L48" s="80">
        <f t="shared" si="1"/>
        <v>0</v>
      </c>
      <c r="M48" s="73"/>
      <c r="N48" s="73"/>
    </row>
    <row r="49" spans="1:14" ht="52.5" customHeight="1">
      <c r="A49" s="15"/>
      <c r="B49" s="83" t="s">
        <v>43</v>
      </c>
      <c r="C49" s="84">
        <f>+C24+C29+C35+C37+C39</f>
        <v>9561620</v>
      </c>
      <c r="D49" s="111">
        <v>56108</v>
      </c>
      <c r="E49" s="112">
        <f>+E24+E29+E35+E37+E39</f>
        <v>61296</v>
      </c>
      <c r="F49" s="22">
        <f aca="true" t="shared" si="8" ref="F49:K49">+F24+F29+F35+F37+F39</f>
        <v>0</v>
      </c>
      <c r="G49" s="22">
        <f t="shared" si="8"/>
        <v>0</v>
      </c>
      <c r="H49" s="22">
        <f t="shared" si="8"/>
        <v>61296</v>
      </c>
      <c r="I49" s="22">
        <f t="shared" si="8"/>
        <v>0</v>
      </c>
      <c r="J49" s="22">
        <f t="shared" si="8"/>
        <v>0</v>
      </c>
      <c r="K49" s="85">
        <f t="shared" si="8"/>
        <v>0</v>
      </c>
      <c r="L49" s="80">
        <f t="shared" si="1"/>
        <v>5188</v>
      </c>
      <c r="M49" s="73"/>
      <c r="N49" s="73"/>
    </row>
    <row r="50" spans="1:14" ht="69.75" customHeight="1">
      <c r="A50" s="15"/>
      <c r="B50" s="83" t="s">
        <v>44</v>
      </c>
      <c r="C50" s="84">
        <f>+C25+C30+C36+C38+C40</f>
        <v>5189373</v>
      </c>
      <c r="D50" s="111">
        <v>0</v>
      </c>
      <c r="E50" s="112">
        <f>+E40</f>
        <v>0</v>
      </c>
      <c r="F50" s="22">
        <f aca="true" t="shared" si="9" ref="F50:K50">+F40</f>
        <v>0</v>
      </c>
      <c r="G50" s="22">
        <f t="shared" si="9"/>
        <v>0</v>
      </c>
      <c r="H50" s="22">
        <f t="shared" si="9"/>
        <v>0</v>
      </c>
      <c r="I50" s="22">
        <f t="shared" si="9"/>
        <v>0</v>
      </c>
      <c r="J50" s="22">
        <f t="shared" si="9"/>
        <v>0</v>
      </c>
      <c r="K50" s="85">
        <f t="shared" si="9"/>
        <v>0</v>
      </c>
      <c r="L50" s="80">
        <f t="shared" si="1"/>
        <v>0</v>
      </c>
      <c r="M50" s="73"/>
      <c r="N50" s="73"/>
    </row>
    <row r="51" spans="1:14" ht="57.75" customHeight="1">
      <c r="A51" s="15"/>
      <c r="B51" s="16" t="s">
        <v>42</v>
      </c>
      <c r="C51" s="17"/>
      <c r="D51" s="106"/>
      <c r="E51" s="107"/>
      <c r="F51" s="17"/>
      <c r="G51" s="17"/>
      <c r="H51" s="17"/>
      <c r="I51" s="17"/>
      <c r="J51" s="17"/>
      <c r="K51" s="108"/>
      <c r="L51" s="80">
        <f t="shared" si="1"/>
        <v>0</v>
      </c>
      <c r="M51" s="73"/>
      <c r="N51" s="73"/>
    </row>
    <row r="52" spans="1:14" ht="28.5" customHeight="1" thickBot="1">
      <c r="A52" s="87"/>
      <c r="B52" s="88" t="s">
        <v>13</v>
      </c>
      <c r="C52" s="84">
        <f>+C40+C49</f>
        <v>9908281</v>
      </c>
      <c r="D52" s="113">
        <f>+D49+D50+D51</f>
        <v>56108</v>
      </c>
      <c r="E52" s="114">
        <f>+E49+E50+E51</f>
        <v>61296</v>
      </c>
      <c r="F52" s="90">
        <f aca="true" t="shared" si="10" ref="F52:K52">+F49+F50+F51</f>
        <v>0</v>
      </c>
      <c r="G52" s="90">
        <f t="shared" si="10"/>
        <v>0</v>
      </c>
      <c r="H52" s="90">
        <f t="shared" si="10"/>
        <v>61296</v>
      </c>
      <c r="I52" s="90">
        <f t="shared" si="10"/>
        <v>0</v>
      </c>
      <c r="J52" s="90">
        <f t="shared" si="10"/>
        <v>0</v>
      </c>
      <c r="K52" s="91">
        <f t="shared" si="10"/>
        <v>0</v>
      </c>
      <c r="L52" s="80">
        <f t="shared" si="1"/>
        <v>5188</v>
      </c>
      <c r="M52" s="73"/>
      <c r="N52" s="73"/>
    </row>
    <row r="53" spans="3:14" ht="42" customHeight="1">
      <c r="C53" s="28"/>
      <c r="D53" s="29"/>
      <c r="E53" s="29"/>
      <c r="F53" s="30"/>
      <c r="G53" s="29"/>
      <c r="H53" s="29"/>
      <c r="I53" s="29"/>
      <c r="J53" s="141" t="s">
        <v>56</v>
      </c>
      <c r="K53" s="141"/>
      <c r="L53" s="154"/>
      <c r="M53" s="141"/>
      <c r="N53" s="141"/>
    </row>
    <row r="54" spans="3:14" ht="18">
      <c r="C54" s="29"/>
      <c r="D54" s="29"/>
      <c r="E54" s="29"/>
      <c r="F54" s="30"/>
      <c r="G54" s="29"/>
      <c r="H54" s="29"/>
      <c r="I54" s="29"/>
      <c r="J54" s="142" t="s">
        <v>39</v>
      </c>
      <c r="K54" s="142"/>
      <c r="L54" s="154"/>
      <c r="M54" s="142"/>
      <c r="N54" s="142"/>
    </row>
    <row r="55" ht="18">
      <c r="C55" s="5"/>
    </row>
    <row r="56" spans="1:2" ht="18">
      <c r="A56" s="134" t="s">
        <v>86</v>
      </c>
      <c r="B56" s="134"/>
    </row>
  </sheetData>
  <sheetProtection/>
  <mergeCells count="16">
    <mergeCell ref="E22:K22"/>
    <mergeCell ref="J54:L54"/>
    <mergeCell ref="M54:N54"/>
    <mergeCell ref="A56:B56"/>
    <mergeCell ref="D18:J18"/>
    <mergeCell ref="J53:L53"/>
    <mergeCell ref="A13:D13"/>
    <mergeCell ref="A14:D14"/>
    <mergeCell ref="M53:N53"/>
    <mergeCell ref="A15:D15"/>
    <mergeCell ref="A1:L1"/>
    <mergeCell ref="A8:D8"/>
    <mergeCell ref="A9:D9"/>
    <mergeCell ref="A10:D10"/>
    <mergeCell ref="A11:D11"/>
    <mergeCell ref="A12:D12"/>
  </mergeCells>
  <printOptions/>
  <pageMargins left="0.1968503937007874" right="0.1968503937007874" top="0.5511811023622047" bottom="0.5118110236220472" header="0.7086614173228347" footer="0.5118110236220472"/>
  <pageSetup horizontalDpi="600" verticalDpi="600" orientation="landscape" paperSize="9" scale="57" r:id="rId1"/>
  <rowBreaks count="2" manualBreakCount="2">
    <brk id="34" max="11" man="1"/>
    <brk id="48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12.00390625" style="26" customWidth="1"/>
    <col min="2" max="2" width="39.57421875" style="27" customWidth="1"/>
    <col min="3" max="3" width="18.00390625" style="31" hidden="1" customWidth="1"/>
    <col min="4" max="4" width="18.8515625" style="5" customWidth="1"/>
    <col min="5" max="5" width="21.8515625" style="5" customWidth="1"/>
    <col min="6" max="6" width="19.57421875" style="12" customWidth="1"/>
    <col min="7" max="7" width="22.57421875" style="5" customWidth="1"/>
    <col min="8" max="8" width="18.00390625" style="5" customWidth="1"/>
    <col min="9" max="10" width="16.7109375" style="5" customWidth="1"/>
    <col min="11" max="11" width="19.57421875" style="5" customWidth="1"/>
    <col min="12" max="12" width="21.7109375" style="5" customWidth="1"/>
    <col min="13" max="13" width="16.7109375" style="5" customWidth="1"/>
    <col min="14" max="14" width="16.57421875" style="5" customWidth="1"/>
    <col min="15" max="15" width="6.28125" style="5" hidden="1" customWidth="1"/>
    <col min="16" max="16" width="10.7109375" style="5" hidden="1" customWidth="1"/>
    <col min="17" max="17" width="10.421875" style="5" customWidth="1"/>
    <col min="18" max="18" width="10.421875" style="5" bestFit="1" customWidth="1"/>
    <col min="19" max="21" width="9.140625" style="5" customWidth="1"/>
    <col min="22" max="22" width="9.421875" style="5" bestFit="1" customWidth="1"/>
    <col min="23" max="23" width="10.140625" style="5" bestFit="1" customWidth="1"/>
    <col min="24" max="16384" width="9.140625" style="5" customWidth="1"/>
  </cols>
  <sheetData>
    <row r="1" spans="1:17" ht="24.75" customHeight="1">
      <c r="A1" s="130" t="s">
        <v>72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35"/>
      <c r="O1" s="34"/>
      <c r="P1" s="34"/>
      <c r="Q1" s="34"/>
    </row>
    <row r="2" spans="1:17" ht="20.25" customHeight="1">
      <c r="A2" s="34"/>
      <c r="B2" s="34"/>
      <c r="C2" s="34"/>
      <c r="D2" s="34"/>
      <c r="E2" s="34"/>
      <c r="F2" s="32"/>
      <c r="G2" s="34"/>
      <c r="H2" s="34"/>
      <c r="I2" s="34"/>
      <c r="J2" s="34"/>
      <c r="L2" s="5" t="s">
        <v>67</v>
      </c>
      <c r="M2" s="34"/>
      <c r="N2" s="34"/>
      <c r="O2" s="34"/>
      <c r="P2" s="34"/>
      <c r="Q2" s="34"/>
    </row>
    <row r="3" spans="1:6" ht="18" customHeight="1">
      <c r="A3" s="36" t="s">
        <v>5</v>
      </c>
      <c r="B3" s="37"/>
      <c r="C3" s="38"/>
      <c r="D3" s="38"/>
      <c r="E3" s="38" t="s">
        <v>40</v>
      </c>
      <c r="F3" s="37"/>
    </row>
    <row r="4" spans="1:3" ht="15" customHeight="1">
      <c r="A4" s="39" t="s">
        <v>6</v>
      </c>
      <c r="B4" s="12"/>
      <c r="C4" s="5"/>
    </row>
    <row r="5" spans="1:3" ht="16.5" customHeight="1">
      <c r="A5" s="40"/>
      <c r="B5" s="12"/>
      <c r="C5" s="5"/>
    </row>
    <row r="6" spans="1:7" ht="61.5" customHeight="1" thickBot="1">
      <c r="A6" s="41" t="s">
        <v>7</v>
      </c>
      <c r="B6" s="42"/>
      <c r="C6" s="43"/>
      <c r="D6" s="44"/>
      <c r="E6" s="119" t="s">
        <v>65</v>
      </c>
      <c r="F6" s="119" t="s">
        <v>92</v>
      </c>
      <c r="G6" s="119" t="s">
        <v>73</v>
      </c>
    </row>
    <row r="7" spans="1:7" ht="15" customHeight="1" thickTop="1">
      <c r="A7" s="46"/>
      <c r="B7" s="47">
        <v>1</v>
      </c>
      <c r="C7" s="48"/>
      <c r="D7" s="47"/>
      <c r="E7" s="49">
        <v>2</v>
      </c>
      <c r="F7" s="120">
        <v>3</v>
      </c>
      <c r="G7" s="120">
        <v>4</v>
      </c>
    </row>
    <row r="8" spans="1:7" ht="18">
      <c r="A8" s="132" t="s">
        <v>1</v>
      </c>
      <c r="B8" s="132"/>
      <c r="C8" s="132"/>
      <c r="D8" s="132"/>
      <c r="E8" s="50"/>
      <c r="F8" s="94"/>
      <c r="G8" s="94"/>
    </row>
    <row r="9" spans="1:7" ht="40.5" customHeight="1">
      <c r="A9" s="133" t="s">
        <v>16</v>
      </c>
      <c r="B9" s="133"/>
      <c r="C9" s="133"/>
      <c r="D9" s="133"/>
      <c r="E9" s="50"/>
      <c r="F9" s="94"/>
      <c r="G9" s="94"/>
    </row>
    <row r="10" spans="1:7" ht="24.75" customHeight="1">
      <c r="A10" s="132" t="s">
        <v>3</v>
      </c>
      <c r="B10" s="132"/>
      <c r="C10" s="132"/>
      <c r="D10" s="132"/>
      <c r="E10" s="50">
        <v>0</v>
      </c>
      <c r="F10" s="94">
        <v>0</v>
      </c>
      <c r="G10" s="94">
        <f>+F10-E10</f>
        <v>0</v>
      </c>
    </row>
    <row r="11" spans="1:7" ht="18">
      <c r="A11" s="132" t="s">
        <v>4</v>
      </c>
      <c r="B11" s="132"/>
      <c r="C11" s="132"/>
      <c r="D11" s="132"/>
      <c r="E11" s="50"/>
      <c r="F11" s="94"/>
      <c r="G11" s="94"/>
    </row>
    <row r="12" spans="1:7" ht="18">
      <c r="A12" s="132" t="s">
        <v>8</v>
      </c>
      <c r="B12" s="132"/>
      <c r="C12" s="132"/>
      <c r="D12" s="132"/>
      <c r="E12" s="50"/>
      <c r="F12" s="94"/>
      <c r="G12" s="94"/>
    </row>
    <row r="13" spans="1:7" ht="54" customHeight="1">
      <c r="A13" s="133" t="s">
        <v>14</v>
      </c>
      <c r="B13" s="133"/>
      <c r="C13" s="133"/>
      <c r="D13" s="133"/>
      <c r="E13" s="50"/>
      <c r="F13" s="94"/>
      <c r="G13" s="94"/>
    </row>
    <row r="14" spans="1:7" ht="18">
      <c r="A14" s="132" t="s">
        <v>15</v>
      </c>
      <c r="B14" s="132"/>
      <c r="C14" s="132"/>
      <c r="D14" s="132"/>
      <c r="E14" s="50"/>
      <c r="F14" s="94"/>
      <c r="G14" s="94"/>
    </row>
    <row r="15" spans="1:7" ht="18">
      <c r="A15" s="137" t="s">
        <v>63</v>
      </c>
      <c r="B15" s="138"/>
      <c r="C15" s="138"/>
      <c r="D15" s="138"/>
      <c r="E15" s="50">
        <v>37218</v>
      </c>
      <c r="F15" s="94">
        <v>37218</v>
      </c>
      <c r="G15" s="94">
        <f>+F15-E15</f>
        <v>0</v>
      </c>
    </row>
    <row r="16" spans="1:7" ht="8.25" customHeight="1">
      <c r="A16" s="51"/>
      <c r="B16" s="95"/>
      <c r="C16" s="96"/>
      <c r="D16" s="97"/>
      <c r="E16" s="98"/>
      <c r="F16" s="121"/>
      <c r="G16" s="121"/>
    </row>
    <row r="17" spans="1:7" ht="18.75" thickBot="1">
      <c r="A17" s="52" t="s">
        <v>9</v>
      </c>
      <c r="B17" s="53"/>
      <c r="C17" s="54"/>
      <c r="D17" s="55"/>
      <c r="E17" s="56">
        <f>SUM(E8:E16)</f>
        <v>37218</v>
      </c>
      <c r="F17" s="122">
        <f>SUM(F8:F16)</f>
        <v>37218</v>
      </c>
      <c r="G17" s="122">
        <f>+F17-E17</f>
        <v>0</v>
      </c>
    </row>
    <row r="18" spans="1:7" ht="18.75" thickTop="1">
      <c r="A18" s="99"/>
      <c r="B18" s="62"/>
      <c r="C18" s="63"/>
      <c r="F18" s="100"/>
      <c r="G18" s="73"/>
    </row>
    <row r="19" spans="1:12" s="2" customFormat="1" ht="18">
      <c r="A19" s="1" t="s">
        <v>11</v>
      </c>
      <c r="B19" s="33"/>
      <c r="C19" s="1"/>
      <c r="D19" s="148" t="s">
        <v>54</v>
      </c>
      <c r="E19" s="148"/>
      <c r="F19" s="150"/>
      <c r="G19" s="150"/>
      <c r="H19" s="150"/>
      <c r="I19" s="150"/>
      <c r="J19" s="150"/>
      <c r="K19" s="1"/>
      <c r="L19" s="1"/>
    </row>
    <row r="20" spans="1:7" ht="18.75">
      <c r="A20" s="116"/>
      <c r="B20" s="117"/>
      <c r="C20" s="40"/>
      <c r="F20" s="73"/>
      <c r="G20" s="118"/>
    </row>
    <row r="21" spans="1:14" ht="18.75">
      <c r="A21" s="3"/>
      <c r="B21" s="4"/>
      <c r="C21" s="3"/>
      <c r="D21" s="3"/>
      <c r="E21" s="3"/>
      <c r="F21" s="4"/>
      <c r="G21" s="3"/>
      <c r="H21" s="3"/>
      <c r="I21" s="3"/>
      <c r="J21" s="3"/>
      <c r="K21" s="6" t="s">
        <v>0</v>
      </c>
      <c r="L21" s="3"/>
      <c r="M21" s="3"/>
      <c r="N21" s="6"/>
    </row>
    <row r="22" spans="1:14" ht="8.25" customHeight="1" thickBot="1">
      <c r="A22" s="6"/>
      <c r="B22" s="7"/>
      <c r="C22" s="6"/>
      <c r="D22" s="6"/>
      <c r="E22" s="6"/>
      <c r="F22" s="71"/>
      <c r="G22" s="7"/>
      <c r="H22" s="7"/>
      <c r="I22" s="7"/>
      <c r="J22" s="7"/>
      <c r="K22" s="7"/>
      <c r="L22" s="7"/>
      <c r="M22" s="7"/>
      <c r="N22" s="7"/>
    </row>
    <row r="23" spans="1:16" ht="21.75" customHeight="1">
      <c r="A23" s="8"/>
      <c r="B23" s="9"/>
      <c r="C23" s="8"/>
      <c r="D23" s="8"/>
      <c r="E23" s="155" t="s">
        <v>78</v>
      </c>
      <c r="F23" s="144"/>
      <c r="G23" s="144"/>
      <c r="H23" s="144"/>
      <c r="I23" s="144"/>
      <c r="J23" s="144"/>
      <c r="K23" s="145"/>
      <c r="L23" s="123"/>
      <c r="M23" s="124"/>
      <c r="N23" s="6"/>
      <c r="O23" s="8"/>
      <c r="P23" s="8"/>
    </row>
    <row r="24" spans="1:14" s="12" customFormat="1" ht="126">
      <c r="A24" s="10" t="s">
        <v>17</v>
      </c>
      <c r="B24" s="10" t="s">
        <v>12</v>
      </c>
      <c r="C24" s="10" t="s">
        <v>37</v>
      </c>
      <c r="D24" s="125" t="s">
        <v>61</v>
      </c>
      <c r="E24" s="125" t="s">
        <v>83</v>
      </c>
      <c r="F24" s="11" t="s">
        <v>1</v>
      </c>
      <c r="G24" s="11" t="s">
        <v>2</v>
      </c>
      <c r="H24" s="11" t="s">
        <v>3</v>
      </c>
      <c r="I24" s="11" t="s">
        <v>4</v>
      </c>
      <c r="J24" s="11" t="s">
        <v>8</v>
      </c>
      <c r="K24" s="75" t="s">
        <v>38</v>
      </c>
      <c r="L24" s="76" t="s">
        <v>87</v>
      </c>
      <c r="M24" s="93"/>
      <c r="N24" s="93"/>
    </row>
    <row r="25" spans="1:12" ht="22.5" customHeight="1">
      <c r="A25" s="13">
        <v>31</v>
      </c>
      <c r="B25" s="10" t="s">
        <v>50</v>
      </c>
      <c r="C25" s="14">
        <f>+C28+C27+C26</f>
        <v>5425420</v>
      </c>
      <c r="D25" s="77">
        <v>36818</v>
      </c>
      <c r="E25" s="78">
        <f>SUM(E26:E28)</f>
        <v>36818</v>
      </c>
      <c r="F25" s="24">
        <f aca="true" t="shared" si="0" ref="F25:K25">SUM(F26:F29)</f>
        <v>0</v>
      </c>
      <c r="G25" s="24">
        <f t="shared" si="0"/>
        <v>0</v>
      </c>
      <c r="H25" s="24">
        <f t="shared" si="0"/>
        <v>36818</v>
      </c>
      <c r="I25" s="24">
        <f t="shared" si="0"/>
        <v>0</v>
      </c>
      <c r="J25" s="24">
        <f t="shared" si="0"/>
        <v>0</v>
      </c>
      <c r="K25" s="81">
        <f t="shared" si="0"/>
        <v>0</v>
      </c>
      <c r="L25" s="80">
        <f>+E25-D25</f>
        <v>0</v>
      </c>
    </row>
    <row r="26" spans="1:12" ht="19.5" customHeight="1">
      <c r="A26" s="15">
        <v>311</v>
      </c>
      <c r="B26" s="16" t="s">
        <v>18</v>
      </c>
      <c r="C26" s="17">
        <v>4477512</v>
      </c>
      <c r="D26" s="102">
        <v>33102</v>
      </c>
      <c r="E26" s="103">
        <v>33102</v>
      </c>
      <c r="F26" s="104"/>
      <c r="G26" s="25"/>
      <c r="H26" s="25">
        <v>33102</v>
      </c>
      <c r="I26" s="25"/>
      <c r="J26" s="25"/>
      <c r="K26" s="105"/>
      <c r="L26" s="80">
        <f aca="true" t="shared" si="1" ref="L26:L53">+E26-D26</f>
        <v>0</v>
      </c>
    </row>
    <row r="27" spans="1:12" ht="21.75" customHeight="1">
      <c r="A27" s="15">
        <v>312</v>
      </c>
      <c r="B27" s="82" t="s">
        <v>19</v>
      </c>
      <c r="C27" s="17">
        <v>178950</v>
      </c>
      <c r="D27" s="102"/>
      <c r="E27" s="103"/>
      <c r="F27" s="25"/>
      <c r="G27" s="25"/>
      <c r="H27" s="25"/>
      <c r="I27" s="25"/>
      <c r="J27" s="25"/>
      <c r="K27" s="105"/>
      <c r="L27" s="80">
        <f t="shared" si="1"/>
        <v>0</v>
      </c>
    </row>
    <row r="28" spans="1:12" ht="25.5" customHeight="1">
      <c r="A28" s="15">
        <v>313</v>
      </c>
      <c r="B28" s="16" t="s">
        <v>20</v>
      </c>
      <c r="C28" s="17">
        <v>768958</v>
      </c>
      <c r="D28" s="102">
        <v>3716</v>
      </c>
      <c r="E28" s="103">
        <v>3716</v>
      </c>
      <c r="F28" s="25"/>
      <c r="G28" s="25"/>
      <c r="H28" s="25">
        <v>3716</v>
      </c>
      <c r="I28" s="25"/>
      <c r="J28" s="25"/>
      <c r="K28" s="105"/>
      <c r="L28" s="80">
        <f t="shared" si="1"/>
        <v>0</v>
      </c>
    </row>
    <row r="29" spans="1:12" ht="0.75" customHeight="1">
      <c r="A29" s="15"/>
      <c r="B29" s="18"/>
      <c r="C29" s="19"/>
      <c r="D29" s="106"/>
      <c r="E29" s="103"/>
      <c r="F29" s="17"/>
      <c r="G29" s="17"/>
      <c r="H29" s="17"/>
      <c r="I29" s="17"/>
      <c r="J29" s="17"/>
      <c r="K29" s="108"/>
      <c r="L29" s="80">
        <f t="shared" si="1"/>
        <v>0</v>
      </c>
    </row>
    <row r="30" spans="1:12" ht="18" customHeight="1">
      <c r="A30" s="13">
        <v>32</v>
      </c>
      <c r="B30" s="20" t="s">
        <v>51</v>
      </c>
      <c r="C30" s="21">
        <f>+C35+C34+C33+C32+C31</f>
        <v>4093500</v>
      </c>
      <c r="D30" s="109">
        <v>400</v>
      </c>
      <c r="E30" s="78">
        <f>SUM(E31:E35)</f>
        <v>400</v>
      </c>
      <c r="F30" s="14">
        <f aca="true" t="shared" si="2" ref="F30:K30">SUM(F31:F35)</f>
        <v>0</v>
      </c>
      <c r="G30" s="14"/>
      <c r="H30" s="14">
        <f t="shared" si="2"/>
        <v>400</v>
      </c>
      <c r="I30" s="14">
        <f t="shared" si="2"/>
        <v>0</v>
      </c>
      <c r="J30" s="14">
        <f t="shared" si="2"/>
        <v>0</v>
      </c>
      <c r="K30" s="79">
        <f t="shared" si="2"/>
        <v>0</v>
      </c>
      <c r="L30" s="80">
        <f t="shared" si="1"/>
        <v>0</v>
      </c>
    </row>
    <row r="31" spans="1:12" ht="36" customHeight="1">
      <c r="A31" s="15">
        <v>321</v>
      </c>
      <c r="B31" s="16" t="s">
        <v>21</v>
      </c>
      <c r="C31" s="17">
        <v>322500</v>
      </c>
      <c r="D31" s="106">
        <v>400</v>
      </c>
      <c r="E31" s="103">
        <v>400</v>
      </c>
      <c r="F31" s="17"/>
      <c r="G31" s="17"/>
      <c r="H31" s="17">
        <v>400</v>
      </c>
      <c r="I31" s="17"/>
      <c r="J31" s="17"/>
      <c r="K31" s="108"/>
      <c r="L31" s="80">
        <f t="shared" si="1"/>
        <v>0</v>
      </c>
    </row>
    <row r="32" spans="1:12" ht="31.5" customHeight="1">
      <c r="A32" s="15">
        <v>322</v>
      </c>
      <c r="B32" s="16" t="s">
        <v>22</v>
      </c>
      <c r="C32" s="17">
        <f>2995899-13500</f>
        <v>2982399</v>
      </c>
      <c r="D32" s="106"/>
      <c r="E32" s="103"/>
      <c r="F32" s="17"/>
      <c r="G32" s="25"/>
      <c r="H32" s="17"/>
      <c r="I32" s="17"/>
      <c r="J32" s="17"/>
      <c r="K32" s="108"/>
      <c r="L32" s="80">
        <f t="shared" si="1"/>
        <v>0</v>
      </c>
    </row>
    <row r="33" spans="1:12" ht="23.25" customHeight="1">
      <c r="A33" s="15">
        <v>323</v>
      </c>
      <c r="B33" s="16" t="s">
        <v>23</v>
      </c>
      <c r="C33" s="17">
        <f>634900-39300</f>
        <v>595600</v>
      </c>
      <c r="D33" s="106"/>
      <c r="E33" s="103"/>
      <c r="F33" s="17"/>
      <c r="G33" s="25"/>
      <c r="H33" s="17"/>
      <c r="I33" s="17"/>
      <c r="J33" s="17"/>
      <c r="K33" s="108"/>
      <c r="L33" s="80">
        <f t="shared" si="1"/>
        <v>0</v>
      </c>
    </row>
    <row r="34" spans="1:12" ht="41.25" customHeight="1">
      <c r="A34" s="15">
        <v>324</v>
      </c>
      <c r="B34" s="16" t="s">
        <v>41</v>
      </c>
      <c r="C34" s="17">
        <v>7600</v>
      </c>
      <c r="D34" s="106"/>
      <c r="E34" s="103"/>
      <c r="F34" s="17"/>
      <c r="G34" s="17"/>
      <c r="H34" s="17">
        <f>+D34-F34-G34</f>
        <v>0</v>
      </c>
      <c r="I34" s="17"/>
      <c r="J34" s="17"/>
      <c r="K34" s="108"/>
      <c r="L34" s="80">
        <f t="shared" si="1"/>
        <v>0</v>
      </c>
    </row>
    <row r="35" spans="1:12" ht="36" customHeight="1">
      <c r="A35" s="15">
        <v>329</v>
      </c>
      <c r="B35" s="16" t="s">
        <v>24</v>
      </c>
      <c r="C35" s="17">
        <v>185401</v>
      </c>
      <c r="D35" s="106"/>
      <c r="E35" s="103"/>
      <c r="F35" s="17"/>
      <c r="G35" s="17"/>
      <c r="H35" s="17"/>
      <c r="I35" s="17"/>
      <c r="J35" s="17"/>
      <c r="K35" s="108"/>
      <c r="L35" s="80">
        <f t="shared" si="1"/>
        <v>0</v>
      </c>
    </row>
    <row r="36" spans="1:12" ht="26.25" customHeight="1">
      <c r="A36" s="13">
        <v>34</v>
      </c>
      <c r="B36" s="20" t="s">
        <v>52</v>
      </c>
      <c r="C36" s="21">
        <f>+C37</f>
        <v>23600</v>
      </c>
      <c r="D36" s="109">
        <v>0</v>
      </c>
      <c r="E36" s="78">
        <f aca="true" t="shared" si="3" ref="E36:K36">E37</f>
        <v>0</v>
      </c>
      <c r="F36" s="14">
        <f t="shared" si="3"/>
        <v>0</v>
      </c>
      <c r="G36" s="14"/>
      <c r="H36" s="14">
        <f t="shared" si="3"/>
        <v>0</v>
      </c>
      <c r="I36" s="14">
        <f t="shared" si="3"/>
        <v>0</v>
      </c>
      <c r="J36" s="14">
        <f t="shared" si="3"/>
        <v>0</v>
      </c>
      <c r="K36" s="79">
        <f t="shared" si="3"/>
        <v>0</v>
      </c>
      <c r="L36" s="80">
        <f t="shared" si="1"/>
        <v>0</v>
      </c>
    </row>
    <row r="37" spans="1:12" ht="24.75" customHeight="1">
      <c r="A37" s="15">
        <v>343</v>
      </c>
      <c r="B37" s="16" t="s">
        <v>25</v>
      </c>
      <c r="C37" s="17">
        <v>23600</v>
      </c>
      <c r="D37" s="106"/>
      <c r="E37" s="103"/>
      <c r="F37" s="17"/>
      <c r="G37" s="17"/>
      <c r="H37" s="17"/>
      <c r="I37" s="17"/>
      <c r="J37" s="17"/>
      <c r="K37" s="108"/>
      <c r="L37" s="80">
        <f t="shared" si="1"/>
        <v>0</v>
      </c>
    </row>
    <row r="38" spans="1:12" s="2" customFormat="1" ht="75.75" customHeight="1">
      <c r="A38" s="13">
        <v>37</v>
      </c>
      <c r="B38" s="23" t="s">
        <v>26</v>
      </c>
      <c r="C38" s="14">
        <f>+C39</f>
        <v>19100</v>
      </c>
      <c r="D38" s="109">
        <v>0</v>
      </c>
      <c r="E38" s="78">
        <f aca="true" t="shared" si="4" ref="E38:K38">+E39</f>
        <v>0</v>
      </c>
      <c r="F38" s="14">
        <f t="shared" si="4"/>
        <v>0</v>
      </c>
      <c r="G38" s="14"/>
      <c r="H38" s="14">
        <f t="shared" si="4"/>
        <v>0</v>
      </c>
      <c r="I38" s="14">
        <f t="shared" si="4"/>
        <v>0</v>
      </c>
      <c r="J38" s="14">
        <f t="shared" si="4"/>
        <v>0</v>
      </c>
      <c r="K38" s="79">
        <f t="shared" si="4"/>
        <v>0</v>
      </c>
      <c r="L38" s="80">
        <f t="shared" si="1"/>
        <v>0</v>
      </c>
    </row>
    <row r="39" spans="1:12" ht="55.5" customHeight="1">
      <c r="A39" s="15">
        <v>372</v>
      </c>
      <c r="B39" s="16" t="s">
        <v>27</v>
      </c>
      <c r="C39" s="17">
        <v>19100</v>
      </c>
      <c r="D39" s="106"/>
      <c r="E39" s="103"/>
      <c r="F39" s="17"/>
      <c r="G39" s="17"/>
      <c r="H39" s="17"/>
      <c r="I39" s="17"/>
      <c r="J39" s="17"/>
      <c r="K39" s="108"/>
      <c r="L39" s="80">
        <f t="shared" si="1"/>
        <v>0</v>
      </c>
    </row>
    <row r="40" spans="1:12" s="2" customFormat="1" ht="22.5" customHeight="1">
      <c r="A40" s="13">
        <v>38</v>
      </c>
      <c r="B40" s="23" t="s">
        <v>28</v>
      </c>
      <c r="C40" s="14">
        <v>0</v>
      </c>
      <c r="D40" s="109">
        <v>0</v>
      </c>
      <c r="E40" s="78">
        <v>0</v>
      </c>
      <c r="F40" s="14">
        <v>0</v>
      </c>
      <c r="G40" s="14"/>
      <c r="H40" s="17">
        <v>0</v>
      </c>
      <c r="I40" s="14">
        <v>0</v>
      </c>
      <c r="J40" s="14">
        <v>0</v>
      </c>
      <c r="K40" s="79">
        <v>0</v>
      </c>
      <c r="L40" s="80">
        <f t="shared" si="1"/>
        <v>0</v>
      </c>
    </row>
    <row r="41" spans="1:12" s="2" customFormat="1" ht="48" customHeight="1">
      <c r="A41" s="13">
        <v>4</v>
      </c>
      <c r="B41" s="23" t="s">
        <v>29</v>
      </c>
      <c r="C41" s="14">
        <f>+C42+C44+C47</f>
        <v>346661</v>
      </c>
      <c r="D41" s="109">
        <v>0</v>
      </c>
      <c r="E41" s="78">
        <f>+E42+E44+E47</f>
        <v>0</v>
      </c>
      <c r="F41" s="14">
        <f>+F42+F44+F47</f>
        <v>0</v>
      </c>
      <c r="G41" s="14"/>
      <c r="H41" s="14">
        <f>+H42+H44+H47</f>
        <v>0</v>
      </c>
      <c r="I41" s="14">
        <f>+I42+I44+I47</f>
        <v>0</v>
      </c>
      <c r="J41" s="14">
        <f>+J42+J44+J47</f>
        <v>0</v>
      </c>
      <c r="K41" s="79">
        <f>+K42+K44+K47</f>
        <v>0</v>
      </c>
      <c r="L41" s="80">
        <f t="shared" si="1"/>
        <v>0</v>
      </c>
    </row>
    <row r="42" spans="1:12" s="2" customFormat="1" ht="48" customHeight="1">
      <c r="A42" s="13">
        <v>41</v>
      </c>
      <c r="B42" s="23" t="s">
        <v>30</v>
      </c>
      <c r="C42" s="14">
        <f>+C43</f>
        <v>0</v>
      </c>
      <c r="D42" s="109">
        <v>0</v>
      </c>
      <c r="E42" s="78">
        <f aca="true" t="shared" si="5" ref="E42:K42">+E43</f>
        <v>0</v>
      </c>
      <c r="F42" s="14">
        <f t="shared" si="5"/>
        <v>0</v>
      </c>
      <c r="G42" s="14"/>
      <c r="H42" s="14">
        <f t="shared" si="5"/>
        <v>0</v>
      </c>
      <c r="I42" s="14">
        <f t="shared" si="5"/>
        <v>0</v>
      </c>
      <c r="J42" s="14">
        <f t="shared" si="5"/>
        <v>0</v>
      </c>
      <c r="K42" s="79">
        <f t="shared" si="5"/>
        <v>0</v>
      </c>
      <c r="L42" s="80">
        <f t="shared" si="1"/>
        <v>0</v>
      </c>
    </row>
    <row r="43" spans="1:12" ht="48" customHeight="1">
      <c r="A43" s="15">
        <v>412</v>
      </c>
      <c r="B43" s="16" t="s">
        <v>31</v>
      </c>
      <c r="C43" s="17">
        <v>0</v>
      </c>
      <c r="D43" s="106">
        <v>0</v>
      </c>
      <c r="E43" s="103">
        <v>0</v>
      </c>
      <c r="F43" s="17">
        <f>+D43</f>
        <v>0</v>
      </c>
      <c r="G43" s="17"/>
      <c r="H43" s="17">
        <f>+D43-F43-G43</f>
        <v>0</v>
      </c>
      <c r="I43" s="17"/>
      <c r="J43" s="17"/>
      <c r="K43" s="108"/>
      <c r="L43" s="80">
        <f t="shared" si="1"/>
        <v>0</v>
      </c>
    </row>
    <row r="44" spans="1:13" ht="54.75" customHeight="1">
      <c r="A44" s="13">
        <v>42</v>
      </c>
      <c r="B44" s="23" t="s">
        <v>32</v>
      </c>
      <c r="C44" s="14">
        <f>+C46+C45</f>
        <v>346661</v>
      </c>
      <c r="D44" s="109">
        <v>0</v>
      </c>
      <c r="E44" s="78">
        <f>+E46+E45</f>
        <v>0</v>
      </c>
      <c r="F44" s="14">
        <f aca="true" t="shared" si="6" ref="F44:K44">+F46+F45</f>
        <v>0</v>
      </c>
      <c r="G44" s="14"/>
      <c r="H44" s="14">
        <f t="shared" si="6"/>
        <v>0</v>
      </c>
      <c r="I44" s="14">
        <f t="shared" si="6"/>
        <v>0</v>
      </c>
      <c r="J44" s="14">
        <f t="shared" si="6"/>
        <v>0</v>
      </c>
      <c r="K44" s="79">
        <f t="shared" si="6"/>
        <v>0</v>
      </c>
      <c r="L44" s="80">
        <f t="shared" si="1"/>
        <v>0</v>
      </c>
      <c r="M44" s="73"/>
    </row>
    <row r="45" spans="1:13" ht="26.25" customHeight="1">
      <c r="A45" s="15">
        <v>422</v>
      </c>
      <c r="B45" s="82" t="s">
        <v>33</v>
      </c>
      <c r="C45" s="19">
        <f>364212-28851+11300</f>
        <v>346661</v>
      </c>
      <c r="D45" s="106"/>
      <c r="E45" s="103"/>
      <c r="F45" s="17"/>
      <c r="G45" s="17"/>
      <c r="H45" s="17">
        <v>0</v>
      </c>
      <c r="I45" s="17"/>
      <c r="J45" s="17"/>
      <c r="K45" s="108"/>
      <c r="L45" s="80">
        <f t="shared" si="1"/>
        <v>0</v>
      </c>
      <c r="M45" s="73"/>
    </row>
    <row r="46" spans="1:13" ht="38.25" customHeight="1">
      <c r="A46" s="15">
        <v>426</v>
      </c>
      <c r="B46" s="16" t="s">
        <v>55</v>
      </c>
      <c r="C46" s="17">
        <v>0</v>
      </c>
      <c r="D46" s="106"/>
      <c r="E46" s="103"/>
      <c r="F46" s="17"/>
      <c r="G46" s="17"/>
      <c r="H46" s="17">
        <f>+D46-F46-G46</f>
        <v>0</v>
      </c>
      <c r="I46" s="17"/>
      <c r="J46" s="17"/>
      <c r="K46" s="108"/>
      <c r="L46" s="80">
        <f t="shared" si="1"/>
        <v>0</v>
      </c>
      <c r="M46" s="73"/>
    </row>
    <row r="47" spans="1:13" s="2" customFormat="1" ht="49.5" customHeight="1">
      <c r="A47" s="13">
        <v>45</v>
      </c>
      <c r="B47" s="23" t="s">
        <v>34</v>
      </c>
      <c r="C47" s="14">
        <f>+C48+C49</f>
        <v>0</v>
      </c>
      <c r="D47" s="109">
        <v>0</v>
      </c>
      <c r="E47" s="78">
        <f>+E48+E49</f>
        <v>0</v>
      </c>
      <c r="F47" s="14">
        <f aca="true" t="shared" si="7" ref="F47:K47">+F48+F49</f>
        <v>0</v>
      </c>
      <c r="G47" s="14"/>
      <c r="H47" s="14">
        <f t="shared" si="7"/>
        <v>0</v>
      </c>
      <c r="I47" s="14">
        <f t="shared" si="7"/>
        <v>0</v>
      </c>
      <c r="J47" s="14">
        <f t="shared" si="7"/>
        <v>0</v>
      </c>
      <c r="K47" s="79">
        <f t="shared" si="7"/>
        <v>0</v>
      </c>
      <c r="L47" s="80">
        <f t="shared" si="1"/>
        <v>0</v>
      </c>
      <c r="M47" s="63"/>
    </row>
    <row r="48" spans="1:13" ht="45" customHeight="1">
      <c r="A48" s="15">
        <v>451</v>
      </c>
      <c r="B48" s="16" t="s">
        <v>35</v>
      </c>
      <c r="C48" s="17"/>
      <c r="D48" s="106"/>
      <c r="E48" s="103"/>
      <c r="F48" s="17">
        <f>+D48</f>
        <v>0</v>
      </c>
      <c r="G48" s="17"/>
      <c r="H48" s="17">
        <f>+D48-F48-G48</f>
        <v>0</v>
      </c>
      <c r="I48" s="17"/>
      <c r="J48" s="17"/>
      <c r="K48" s="108"/>
      <c r="L48" s="80">
        <f t="shared" si="1"/>
        <v>0</v>
      </c>
      <c r="M48" s="73"/>
    </row>
    <row r="49" spans="1:13" ht="45" customHeight="1">
      <c r="A49" s="15">
        <v>452</v>
      </c>
      <c r="B49" s="16" t="s">
        <v>36</v>
      </c>
      <c r="C49" s="17">
        <v>0</v>
      </c>
      <c r="D49" s="106">
        <v>0</v>
      </c>
      <c r="E49" s="103">
        <f>+D49*98.9%</f>
        <v>0</v>
      </c>
      <c r="F49" s="17">
        <f>+D49</f>
        <v>0</v>
      </c>
      <c r="G49" s="17"/>
      <c r="H49" s="17">
        <f>+D49-F49-G49</f>
        <v>0</v>
      </c>
      <c r="I49" s="17"/>
      <c r="J49" s="17"/>
      <c r="K49" s="108"/>
      <c r="L49" s="80">
        <f t="shared" si="1"/>
        <v>0</v>
      </c>
      <c r="M49" s="73"/>
    </row>
    <row r="50" spans="1:13" ht="52.5" customHeight="1">
      <c r="A50" s="15"/>
      <c r="B50" s="83" t="s">
        <v>43</v>
      </c>
      <c r="C50" s="84">
        <f>+C25+C30+C36+C38+C40</f>
        <v>9561620</v>
      </c>
      <c r="D50" s="111">
        <v>37218</v>
      </c>
      <c r="E50" s="126">
        <f>+E25+E30+E36+E38+E40</f>
        <v>37218</v>
      </c>
      <c r="F50" s="22">
        <f aca="true" t="shared" si="8" ref="F50:K50">+F25+F30+F36+F38+F40</f>
        <v>0</v>
      </c>
      <c r="G50" s="22">
        <f t="shared" si="8"/>
        <v>0</v>
      </c>
      <c r="H50" s="22">
        <f t="shared" si="8"/>
        <v>37218</v>
      </c>
      <c r="I50" s="22">
        <f t="shared" si="8"/>
        <v>0</v>
      </c>
      <c r="J50" s="22">
        <f t="shared" si="8"/>
        <v>0</v>
      </c>
      <c r="K50" s="85">
        <f t="shared" si="8"/>
        <v>0</v>
      </c>
      <c r="L50" s="80">
        <f t="shared" si="1"/>
        <v>0</v>
      </c>
      <c r="M50" s="73"/>
    </row>
    <row r="51" spans="1:13" ht="78.75" customHeight="1">
      <c r="A51" s="15"/>
      <c r="B51" s="83" t="s">
        <v>44</v>
      </c>
      <c r="C51" s="84">
        <f>+C26+C31+C37+C39+C41</f>
        <v>5189373</v>
      </c>
      <c r="D51" s="111">
        <v>0</v>
      </c>
      <c r="E51" s="126">
        <f>+E41</f>
        <v>0</v>
      </c>
      <c r="F51" s="22">
        <f aca="true" t="shared" si="9" ref="F51:K51">+F41</f>
        <v>0</v>
      </c>
      <c r="G51" s="22">
        <f t="shared" si="9"/>
        <v>0</v>
      </c>
      <c r="H51" s="22">
        <f t="shared" si="9"/>
        <v>0</v>
      </c>
      <c r="I51" s="22">
        <f t="shared" si="9"/>
        <v>0</v>
      </c>
      <c r="J51" s="22">
        <f t="shared" si="9"/>
        <v>0</v>
      </c>
      <c r="K51" s="85">
        <f t="shared" si="9"/>
        <v>0</v>
      </c>
      <c r="L51" s="80">
        <f t="shared" si="1"/>
        <v>0</v>
      </c>
      <c r="M51" s="73"/>
    </row>
    <row r="52" spans="1:13" ht="57.75" customHeight="1">
      <c r="A52" s="15"/>
      <c r="B52" s="16" t="s">
        <v>42</v>
      </c>
      <c r="C52" s="17"/>
      <c r="D52" s="106"/>
      <c r="E52" s="103"/>
      <c r="F52" s="17"/>
      <c r="G52" s="17"/>
      <c r="H52" s="17"/>
      <c r="I52" s="17"/>
      <c r="J52" s="17"/>
      <c r="K52" s="108"/>
      <c r="L52" s="80">
        <f t="shared" si="1"/>
        <v>0</v>
      </c>
      <c r="M52" s="73"/>
    </row>
    <row r="53" spans="1:13" ht="28.5" customHeight="1" thickBot="1">
      <c r="A53" s="87"/>
      <c r="B53" s="88" t="s">
        <v>13</v>
      </c>
      <c r="C53" s="84">
        <f>+C41+C50</f>
        <v>9908281</v>
      </c>
      <c r="D53" s="113">
        <f>+D50+D51+D52</f>
        <v>37218</v>
      </c>
      <c r="E53" s="127">
        <f>+E50+E51+E52</f>
        <v>37218</v>
      </c>
      <c r="F53" s="90">
        <f aca="true" t="shared" si="10" ref="F53:K53">+F50+F51+F52</f>
        <v>0</v>
      </c>
      <c r="G53" s="90">
        <f t="shared" si="10"/>
        <v>0</v>
      </c>
      <c r="H53" s="90">
        <f t="shared" si="10"/>
        <v>37218</v>
      </c>
      <c r="I53" s="90">
        <f t="shared" si="10"/>
        <v>0</v>
      </c>
      <c r="J53" s="90">
        <f t="shared" si="10"/>
        <v>0</v>
      </c>
      <c r="K53" s="91">
        <f t="shared" si="10"/>
        <v>0</v>
      </c>
      <c r="L53" s="80">
        <f t="shared" si="1"/>
        <v>0</v>
      </c>
      <c r="M53" s="73"/>
    </row>
    <row r="54" spans="3:14" ht="42" customHeight="1">
      <c r="C54" s="28"/>
      <c r="D54" s="29"/>
      <c r="E54" s="29"/>
      <c r="F54" s="30"/>
      <c r="G54" s="29"/>
      <c r="H54" s="29"/>
      <c r="I54" s="29"/>
      <c r="J54" s="141" t="s">
        <v>53</v>
      </c>
      <c r="K54" s="141"/>
      <c r="L54" s="154"/>
      <c r="M54" s="141"/>
      <c r="N54" s="141"/>
    </row>
    <row r="55" spans="3:14" ht="18">
      <c r="C55" s="29"/>
      <c r="D55" s="29"/>
      <c r="E55" s="29"/>
      <c r="F55" s="30"/>
      <c r="G55" s="29"/>
      <c r="H55" s="29"/>
      <c r="I55" s="29"/>
      <c r="J55" s="142" t="s">
        <v>39</v>
      </c>
      <c r="K55" s="142"/>
      <c r="L55" s="136"/>
      <c r="M55" s="142"/>
      <c r="N55" s="142"/>
    </row>
    <row r="56" ht="18">
      <c r="C56" s="5"/>
    </row>
    <row r="57" spans="1:2" ht="18">
      <c r="A57" s="134" t="s">
        <v>86</v>
      </c>
      <c r="B57" s="134"/>
    </row>
  </sheetData>
  <sheetProtection/>
  <mergeCells count="16">
    <mergeCell ref="E23:K23"/>
    <mergeCell ref="M54:N54"/>
    <mergeCell ref="M55:N55"/>
    <mergeCell ref="A57:B57"/>
    <mergeCell ref="J54:L54"/>
    <mergeCell ref="J55:L55"/>
    <mergeCell ref="A13:D13"/>
    <mergeCell ref="A14:D14"/>
    <mergeCell ref="D19:J19"/>
    <mergeCell ref="A15:D15"/>
    <mergeCell ref="A1:L1"/>
    <mergeCell ref="A8:D8"/>
    <mergeCell ref="A9:D9"/>
    <mergeCell ref="A10:D10"/>
    <mergeCell ref="A11:D11"/>
    <mergeCell ref="A12:D12"/>
  </mergeCells>
  <printOptions/>
  <pageMargins left="0.1968503937007874" right="0.1968503937007874" top="0.5511811023622047" bottom="0.5118110236220472" header="0.7086614173228347" footer="0.5118110236220472"/>
  <pageSetup horizontalDpi="600" verticalDpi="600" orientation="landscape" paperSize="9" scale="55" r:id="rId1"/>
  <rowBreaks count="2" manualBreakCount="2">
    <brk id="35" max="11" man="1"/>
    <brk id="49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8" sqref="B3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Irena</cp:lastModifiedBy>
  <cp:lastPrinted>2016-12-16T11:14:57Z</cp:lastPrinted>
  <dcterms:created xsi:type="dcterms:W3CDTF">1996-10-14T23:33:28Z</dcterms:created>
  <dcterms:modified xsi:type="dcterms:W3CDTF">2017-01-11T08:09:23Z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