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020" windowHeight="11895"/>
  </bookViews>
  <sheets>
    <sheet name="OPĆI DIO" sheetId="11" r:id="rId1"/>
    <sheet name="PLAN PRIHODA" sheetId="2" r:id="rId2"/>
    <sheet name="FP Ril ukupni" sheetId="5" r:id="rId3"/>
    <sheet name="FP Ril SMJEŠTAJ i PUK" sheetId="6" r:id="rId4"/>
    <sheet name="Kapitalni projekti" sheetId="10" r:id="rId5"/>
    <sheet name="FP Ril tržište" sheetId="8" r:id="rId6"/>
    <sheet name="FP Ril stručno osposob." sheetId="9" r:id="rId7"/>
  </sheets>
  <definedNames>
    <definedName name="_xlnm.Print_Titles" localSheetId="1">'PLAN PRIHODA'!$1:$1</definedName>
    <definedName name="_xlnm.Print_Area" localSheetId="3">'FP Ril SMJEŠTAJ i PUK'!$A$1:$R$53</definedName>
    <definedName name="_xlnm.Print_Area" localSheetId="6">'FP Ril stručno osposob.'!$A$1:$T$54</definedName>
    <definedName name="_xlnm.Print_Area" localSheetId="5">'FP Ril tržište'!$A$1:$N$54</definedName>
    <definedName name="_xlnm.Print_Area" localSheetId="2">'FP Ril ukupni'!$A$1:$Q$58</definedName>
    <definedName name="_xlnm.Print_Area" localSheetId="4">'Kapitalni projekti'!$A$1:$V$54</definedName>
    <definedName name="_xlnm.Print_Area" localSheetId="0">'OPĆI DIO'!$A$1:$N$30</definedName>
    <definedName name="_xlnm.Print_Area" localSheetId="1">'PLAN PRIHODA'!$A$1:$H$53</definedName>
  </definedNames>
  <calcPr calcId="124519"/>
</workbook>
</file>

<file path=xl/calcChain.xml><?xml version="1.0" encoding="utf-8"?>
<calcChain xmlns="http://schemas.openxmlformats.org/spreadsheetml/2006/main">
  <c r="I18" i="11"/>
  <c r="K18"/>
  <c r="G18"/>
  <c r="M12"/>
  <c r="M11"/>
  <c r="N11" s="1"/>
  <c r="M9"/>
  <c r="N9" s="1"/>
  <c r="R50" i="6"/>
  <c r="J11"/>
  <c r="J11" i="11"/>
  <c r="J9"/>
  <c r="G16"/>
  <c r="F13"/>
  <c r="G11"/>
  <c r="H11" s="1"/>
  <c r="G9"/>
  <c r="N12"/>
  <c r="K9"/>
  <c r="K11"/>
  <c r="H9"/>
  <c r="M10" l="1"/>
  <c r="N10" s="1"/>
  <c r="F9" i="8"/>
  <c r="G9" s="1"/>
  <c r="Q39" i="5"/>
  <c r="Q40"/>
  <c r="Q41"/>
  <c r="Q42"/>
  <c r="Q43"/>
  <c r="Q45"/>
  <c r="Q46"/>
  <c r="Q47"/>
  <c r="Q36"/>
  <c r="Q37"/>
  <c r="Q29"/>
  <c r="Q30"/>
  <c r="Q31"/>
  <c r="Q32"/>
  <c r="Q33"/>
  <c r="Q34"/>
  <c r="Q35"/>
  <c r="Q23"/>
  <c r="Q24"/>
  <c r="Q25"/>
  <c r="Q26"/>
  <c r="Q27"/>
  <c r="Q28"/>
  <c r="Q22"/>
  <c r="R49" i="6"/>
  <c r="R51" s="1"/>
  <c r="R45"/>
  <c r="R39" s="1"/>
  <c r="J8"/>
  <c r="L8" i="5" s="1"/>
  <c r="Q49"/>
  <c r="L9"/>
  <c r="L10"/>
  <c r="L11"/>
  <c r="L12"/>
  <c r="M8" i="11" s="1"/>
  <c r="L13" i="5"/>
  <c r="L14"/>
  <c r="L15"/>
  <c r="K15" i="6"/>
  <c r="K14"/>
  <c r="K13"/>
  <c r="K12"/>
  <c r="K11"/>
  <c r="K10"/>
  <c r="K9"/>
  <c r="K8"/>
  <c r="O51"/>
  <c r="E50"/>
  <c r="H23" i="11"/>
  <c r="H25" s="1"/>
  <c r="G23"/>
  <c r="F23"/>
  <c r="F25" s="1"/>
  <c r="M7" l="1"/>
  <c r="N7" s="1"/>
  <c r="N8"/>
  <c r="M13"/>
  <c r="N13" s="1"/>
  <c r="J16" i="6"/>
  <c r="K16" s="1"/>
  <c r="F16" i="8"/>
  <c r="G16" s="1"/>
  <c r="G25" i="11"/>
  <c r="I11" i="10" l="1"/>
  <c r="F47" i="2" l="1"/>
  <c r="G47"/>
  <c r="H47"/>
  <c r="F34"/>
  <c r="G34"/>
  <c r="H34"/>
  <c r="F9" i="10"/>
  <c r="F18" i="2"/>
  <c r="H18"/>
  <c r="E6"/>
  <c r="O23" i="5"/>
  <c r="O24"/>
  <c r="O25"/>
  <c r="O26"/>
  <c r="O28"/>
  <c r="O29"/>
  <c r="O31"/>
  <c r="O32"/>
  <c r="O33"/>
  <c r="O34"/>
  <c r="O35"/>
  <c r="O36"/>
  <c r="O37"/>
  <c r="O39"/>
  <c r="O40"/>
  <c r="O41"/>
  <c r="O42"/>
  <c r="O43"/>
  <c r="O46"/>
  <c r="O49"/>
  <c r="O22"/>
  <c r="M23"/>
  <c r="M24"/>
  <c r="M25"/>
  <c r="M26"/>
  <c r="M28"/>
  <c r="M29"/>
  <c r="M30"/>
  <c r="M31"/>
  <c r="M32"/>
  <c r="M33"/>
  <c r="M34"/>
  <c r="M35"/>
  <c r="M36"/>
  <c r="M37"/>
  <c r="M39"/>
  <c r="M40"/>
  <c r="M41"/>
  <c r="M42"/>
  <c r="M43"/>
  <c r="M46"/>
  <c r="M49"/>
  <c r="M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22"/>
  <c r="I23"/>
  <c r="I24"/>
  <c r="I25"/>
  <c r="I26"/>
  <c r="I28"/>
  <c r="I29"/>
  <c r="I30"/>
  <c r="I31"/>
  <c r="I32"/>
  <c r="I33"/>
  <c r="I34"/>
  <c r="I35"/>
  <c r="I36"/>
  <c r="I37"/>
  <c r="I39"/>
  <c r="I40"/>
  <c r="I41"/>
  <c r="I42"/>
  <c r="I43"/>
  <c r="I46"/>
  <c r="I49"/>
  <c r="I22"/>
  <c r="H26"/>
  <c r="H28"/>
  <c r="H30"/>
  <c r="H31"/>
  <c r="H32"/>
  <c r="H33"/>
  <c r="H34"/>
  <c r="H35"/>
  <c r="H36"/>
  <c r="H37"/>
  <c r="H38"/>
  <c r="H39"/>
  <c r="H40"/>
  <c r="H41"/>
  <c r="H42"/>
  <c r="H43"/>
  <c r="H44"/>
  <c r="H45"/>
  <c r="H46"/>
  <c r="H48"/>
  <c r="H49"/>
  <c r="G23"/>
  <c r="G24"/>
  <c r="G25"/>
  <c r="G26"/>
  <c r="G28"/>
  <c r="G29"/>
  <c r="G30"/>
  <c r="G31"/>
  <c r="G32"/>
  <c r="G33"/>
  <c r="G34"/>
  <c r="G35"/>
  <c r="G36"/>
  <c r="G37"/>
  <c r="G39"/>
  <c r="G40"/>
  <c r="G41"/>
  <c r="G42"/>
  <c r="G43"/>
  <c r="G46"/>
  <c r="G49"/>
  <c r="G22"/>
  <c r="F23"/>
  <c r="F24"/>
  <c r="F25"/>
  <c r="F26"/>
  <c r="F27"/>
  <c r="F28"/>
  <c r="F29"/>
  <c r="F30"/>
  <c r="F31"/>
  <c r="F32"/>
  <c r="F33"/>
  <c r="F34"/>
  <c r="F35"/>
  <c r="F36"/>
  <c r="F37"/>
  <c r="F39"/>
  <c r="F40"/>
  <c r="F41"/>
  <c r="F42"/>
  <c r="F43"/>
  <c r="F45"/>
  <c r="F46"/>
  <c r="F49"/>
  <c r="M15"/>
  <c r="M14"/>
  <c r="M13"/>
  <c r="M12"/>
  <c r="M11"/>
  <c r="M10"/>
  <c r="M9"/>
  <c r="B43" i="2"/>
  <c r="B47" s="1"/>
  <c r="I15" i="5"/>
  <c r="J15" s="1"/>
  <c r="I14"/>
  <c r="J14" s="1"/>
  <c r="I13"/>
  <c r="J13" s="1"/>
  <c r="I12"/>
  <c r="J12" s="1"/>
  <c r="I11"/>
  <c r="I10"/>
  <c r="J10" s="1"/>
  <c r="I9"/>
  <c r="C26" i="2" s="1"/>
  <c r="C34" s="1"/>
  <c r="I8" i="5"/>
  <c r="J8" s="1"/>
  <c r="F12"/>
  <c r="G12" s="1"/>
  <c r="F14"/>
  <c r="G14" s="1"/>
  <c r="F13"/>
  <c r="G13" s="1"/>
  <c r="E30" i="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50"/>
  <c r="E51"/>
  <c r="E31" i="6"/>
  <c r="E32"/>
  <c r="E31" i="5" s="1"/>
  <c r="E33" i="6"/>
  <c r="E32" i="5" s="1"/>
  <c r="E29" i="6"/>
  <c r="E28" i="5" s="1"/>
  <c r="Q50" i="6"/>
  <c r="R47" i="10"/>
  <c r="R46" s="1"/>
  <c r="R52" s="1"/>
  <c r="J47"/>
  <c r="J46" s="1"/>
  <c r="G44" i="5" s="1"/>
  <c r="F16" i="10"/>
  <c r="F15" i="5" s="1"/>
  <c r="F30" i="10"/>
  <c r="F32"/>
  <c r="F34"/>
  <c r="F36"/>
  <c r="F38"/>
  <c r="F41"/>
  <c r="F43"/>
  <c r="F45"/>
  <c r="E25"/>
  <c r="F25" s="1"/>
  <c r="E26"/>
  <c r="F26" s="1"/>
  <c r="E27"/>
  <c r="F27" s="1"/>
  <c r="E28"/>
  <c r="E26" i="5" s="1"/>
  <c r="E30" i="10"/>
  <c r="E31"/>
  <c r="F31" s="1"/>
  <c r="E32"/>
  <c r="E33"/>
  <c r="F33" s="1"/>
  <c r="E34"/>
  <c r="E35"/>
  <c r="E33" i="5" s="1"/>
  <c r="E36" i="10"/>
  <c r="E34" i="5" s="1"/>
  <c r="E37" i="10"/>
  <c r="E35" i="5" s="1"/>
  <c r="E38" i="10"/>
  <c r="E36" i="5" s="1"/>
  <c r="E39" i="10"/>
  <c r="E37" i="5" s="1"/>
  <c r="E41" i="10"/>
  <c r="E39" i="5" s="1"/>
  <c r="E42" i="10"/>
  <c r="E40" i="5" s="1"/>
  <c r="E43" i="10"/>
  <c r="E41" i="5" s="1"/>
  <c r="E44" i="10"/>
  <c r="E42" i="5" s="1"/>
  <c r="E45" i="10"/>
  <c r="E43" i="5" s="1"/>
  <c r="E48" i="10"/>
  <c r="E46" i="5" s="1"/>
  <c r="E51" i="10"/>
  <c r="E49" i="5" s="1"/>
  <c r="E24" i="10"/>
  <c r="F24" s="1"/>
  <c r="D46"/>
  <c r="D40" s="1"/>
  <c r="D50" s="1"/>
  <c r="D52" s="1"/>
  <c r="D47"/>
  <c r="T29"/>
  <c r="T49" s="1"/>
  <c r="O47" i="5" s="1"/>
  <c r="T32" i="10"/>
  <c r="O30" i="5" s="1"/>
  <c r="J29" i="10"/>
  <c r="J49" s="1"/>
  <c r="E49" s="1"/>
  <c r="F49" s="1"/>
  <c r="V46"/>
  <c r="H46"/>
  <c r="H50" s="1"/>
  <c r="H52" s="1"/>
  <c r="J11"/>
  <c r="F11"/>
  <c r="F11" i="5" s="1"/>
  <c r="L17" i="10"/>
  <c r="M17" s="1"/>
  <c r="M12"/>
  <c r="G12"/>
  <c r="M9"/>
  <c r="M10"/>
  <c r="M11"/>
  <c r="M13"/>
  <c r="M14"/>
  <c r="M15"/>
  <c r="M16"/>
  <c r="M8"/>
  <c r="J9"/>
  <c r="J10"/>
  <c r="J13"/>
  <c r="J14"/>
  <c r="J15"/>
  <c r="J16"/>
  <c r="J8"/>
  <c r="G10"/>
  <c r="G13"/>
  <c r="G14"/>
  <c r="G15"/>
  <c r="F8"/>
  <c r="G8" s="1"/>
  <c r="I29" i="9"/>
  <c r="E29" s="1"/>
  <c r="J30" i="6"/>
  <c r="J28" s="1"/>
  <c r="F10"/>
  <c r="G10" s="1"/>
  <c r="G10" i="9"/>
  <c r="K29"/>
  <c r="K49" s="1"/>
  <c r="K52" s="1"/>
  <c r="P49"/>
  <c r="M47" i="5" s="1"/>
  <c r="P29" i="9"/>
  <c r="M27" i="5" s="1"/>
  <c r="L16" i="9"/>
  <c r="M16" s="1"/>
  <c r="I16"/>
  <c r="J16" s="1"/>
  <c r="M12"/>
  <c r="M13"/>
  <c r="M14"/>
  <c r="M15"/>
  <c r="M11"/>
  <c r="J12"/>
  <c r="J13"/>
  <c r="J14"/>
  <c r="J15"/>
  <c r="J11"/>
  <c r="G12"/>
  <c r="G13"/>
  <c r="G14"/>
  <c r="G11"/>
  <c r="F15"/>
  <c r="G15" s="1"/>
  <c r="J24" i="6"/>
  <c r="H23" i="5" s="1"/>
  <c r="J25" i="6"/>
  <c r="E25" s="1"/>
  <c r="E24" i="5" s="1"/>
  <c r="J26" i="6"/>
  <c r="H25" i="5" s="1"/>
  <c r="G23" i="6"/>
  <c r="G48" s="1"/>
  <c r="G51" s="1"/>
  <c r="F50" i="5" s="1"/>
  <c r="G9" i="6"/>
  <c r="G11"/>
  <c r="G12"/>
  <c r="G13"/>
  <c r="G14"/>
  <c r="G15"/>
  <c r="G8"/>
  <c r="E5" i="2" l="1"/>
  <c r="G8" i="11"/>
  <c r="J11" i="5"/>
  <c r="J8" i="11"/>
  <c r="G15" i="5"/>
  <c r="F16" i="6"/>
  <c r="G16" s="1"/>
  <c r="P52" i="9"/>
  <c r="M50" i="5" s="1"/>
  <c r="H27"/>
  <c r="I49" i="9"/>
  <c r="G16" i="10"/>
  <c r="M47"/>
  <c r="H40"/>
  <c r="F38" i="5" s="1"/>
  <c r="F51" i="10"/>
  <c r="F48"/>
  <c r="F44"/>
  <c r="F42"/>
  <c r="F39"/>
  <c r="F37"/>
  <c r="F35"/>
  <c r="E30" i="5"/>
  <c r="F44"/>
  <c r="G47"/>
  <c r="G45"/>
  <c r="G27"/>
  <c r="M44"/>
  <c r="G9" i="10"/>
  <c r="F9" i="5"/>
  <c r="F28" i="10"/>
  <c r="F8" i="5"/>
  <c r="G8" s="1"/>
  <c r="F48"/>
  <c r="I47"/>
  <c r="I27"/>
  <c r="M45"/>
  <c r="O27"/>
  <c r="E17" i="2"/>
  <c r="G17" s="1"/>
  <c r="G18" s="1"/>
  <c r="V40" i="10"/>
  <c r="Q38" i="5" s="1"/>
  <c r="Q44"/>
  <c r="E26" i="6"/>
  <c r="E25" i="5" s="1"/>
  <c r="E30" i="6"/>
  <c r="F22" i="5"/>
  <c r="F47"/>
  <c r="H29"/>
  <c r="F10"/>
  <c r="G10" s="1"/>
  <c r="H24"/>
  <c r="B27" i="2"/>
  <c r="B34" s="1"/>
  <c r="D25"/>
  <c r="D34" s="1"/>
  <c r="D41"/>
  <c r="D47" s="1"/>
  <c r="B13"/>
  <c r="B18" s="1"/>
  <c r="E23"/>
  <c r="E34" s="1"/>
  <c r="E39"/>
  <c r="E47" s="1"/>
  <c r="J9" i="5"/>
  <c r="C42" i="2"/>
  <c r="C47" s="1"/>
  <c r="E18"/>
  <c r="L16" i="5"/>
  <c r="M16" s="1"/>
  <c r="I16"/>
  <c r="J16" s="1"/>
  <c r="M8"/>
  <c r="G11"/>
  <c r="J23" i="6"/>
  <c r="H22" i="5" s="1"/>
  <c r="R50" i="10"/>
  <c r="M48" i="5" s="1"/>
  <c r="E29" i="10"/>
  <c r="F29" s="1"/>
  <c r="E47"/>
  <c r="J40"/>
  <c r="V50"/>
  <c r="Q48" i="5" s="1"/>
  <c r="R40" i="10"/>
  <c r="M38" i="5" s="1"/>
  <c r="F17" i="10"/>
  <c r="G17" s="1"/>
  <c r="I17"/>
  <c r="J12"/>
  <c r="G11"/>
  <c r="F16" i="9"/>
  <c r="G16" s="1"/>
  <c r="E24" i="6"/>
  <c r="E23" i="5" s="1"/>
  <c r="K8" i="11" l="1"/>
  <c r="J7"/>
  <c r="G7"/>
  <c r="H8"/>
  <c r="J50" i="10"/>
  <c r="G48" i="5" s="1"/>
  <c r="G38"/>
  <c r="I45"/>
  <c r="M46" i="10"/>
  <c r="I52" i="9"/>
  <c r="E52" s="1"/>
  <c r="E49"/>
  <c r="F16" i="5"/>
  <c r="G16" s="1"/>
  <c r="E28" i="6"/>
  <c r="E27" i="5" s="1"/>
  <c r="E29"/>
  <c r="D9" i="2"/>
  <c r="D18" s="1"/>
  <c r="V52" i="10"/>
  <c r="Q50" i="5" s="1"/>
  <c r="F47" i="10"/>
  <c r="E45" i="5"/>
  <c r="B48" i="2"/>
  <c r="B35"/>
  <c r="G9" i="5"/>
  <c r="C11" i="2"/>
  <c r="C18" s="1"/>
  <c r="J48" i="6"/>
  <c r="J52" i="10"/>
  <c r="J17"/>
  <c r="T47"/>
  <c r="E23" i="6"/>
  <c r="E22" i="5" s="1"/>
  <c r="C46" i="10"/>
  <c r="C44"/>
  <c r="C43" s="1"/>
  <c r="C41"/>
  <c r="C37"/>
  <c r="C35"/>
  <c r="C32"/>
  <c r="C31"/>
  <c r="C24"/>
  <c r="K7" i="11" l="1"/>
  <c r="H7"/>
  <c r="G50" i="5"/>
  <c r="M40" i="10"/>
  <c r="I44" i="5"/>
  <c r="E46" i="10"/>
  <c r="J51" i="6"/>
  <c r="H50" i="5" s="1"/>
  <c r="H47"/>
  <c r="B19" i="2"/>
  <c r="T46" i="10"/>
  <c r="O44" i="5" s="1"/>
  <c r="O45"/>
  <c r="E48" i="6"/>
  <c r="C40" i="10"/>
  <c r="C50" s="1"/>
  <c r="C29"/>
  <c r="C49" s="1"/>
  <c r="T50" l="1"/>
  <c r="T40"/>
  <c r="O38" i="5" s="1"/>
  <c r="E44"/>
  <c r="F46" i="10"/>
  <c r="M50"/>
  <c r="I38" i="5"/>
  <c r="E40" i="10"/>
  <c r="E51" i="6"/>
  <c r="E47" i="5"/>
  <c r="T52" i="10"/>
  <c r="O50" i="5" s="1"/>
  <c r="O48"/>
  <c r="J12" i="11" s="1"/>
  <c r="C52" i="10"/>
  <c r="C46" i="9"/>
  <c r="C44"/>
  <c r="C43" s="1"/>
  <c r="C41"/>
  <c r="C37"/>
  <c r="C35"/>
  <c r="C32"/>
  <c r="C31"/>
  <c r="C24"/>
  <c r="C46" i="8"/>
  <c r="C44"/>
  <c r="C43" s="1"/>
  <c r="C41"/>
  <c r="C37"/>
  <c r="C35"/>
  <c r="C32"/>
  <c r="C31"/>
  <c r="C24"/>
  <c r="C45" i="6"/>
  <c r="C43"/>
  <c r="C42" s="1"/>
  <c r="C40"/>
  <c r="C36"/>
  <c r="C34"/>
  <c r="C31"/>
  <c r="C30"/>
  <c r="C23"/>
  <c r="C44" i="5"/>
  <c r="C42"/>
  <c r="C41" s="1"/>
  <c r="C39"/>
  <c r="C35"/>
  <c r="C33"/>
  <c r="C30"/>
  <c r="C29"/>
  <c r="C22"/>
  <c r="K12" i="11" l="1"/>
  <c r="J10"/>
  <c r="F40" i="10"/>
  <c r="E38" i="5"/>
  <c r="M52" i="10"/>
  <c r="I48" i="5"/>
  <c r="E50" i="10"/>
  <c r="C28" i="6"/>
  <c r="C48" s="1"/>
  <c r="C29" i="9"/>
  <c r="C49" s="1"/>
  <c r="C40"/>
  <c r="C50" s="1"/>
  <c r="C27" i="5"/>
  <c r="C47" s="1"/>
  <c r="C40" i="8"/>
  <c r="C50" s="1"/>
  <c r="C39" i="6"/>
  <c r="C49" s="1"/>
  <c r="C29" i="8"/>
  <c r="C49" s="1"/>
  <c r="C38" i="5"/>
  <c r="K10" i="11" l="1"/>
  <c r="J13"/>
  <c r="K13" s="1"/>
  <c r="F50" i="10"/>
  <c r="E48" i="5"/>
  <c r="G12" i="11" s="1"/>
  <c r="I50" i="5"/>
  <c r="E52" i="10"/>
  <c r="C52" i="9"/>
  <c r="C51" i="6"/>
  <c r="C52" i="8"/>
  <c r="C50" i="5"/>
  <c r="C48"/>
  <c r="H12" i="11" l="1"/>
  <c r="G10"/>
  <c r="F52" i="10"/>
  <c r="E50" i="5"/>
  <c r="H10" i="11" l="1"/>
  <c r="G13"/>
  <c r="H13" s="1"/>
</calcChain>
</file>

<file path=xl/sharedStrings.xml><?xml version="1.0" encoding="utf-8"?>
<sst xmlns="http://schemas.openxmlformats.org/spreadsheetml/2006/main" count="456" uniqueCount="145">
  <si>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</si>
  <si>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</si>
  <si>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</si>
  <si>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</si>
  <si>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</si>
  <si>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</si>
  <si>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</si>
  <si>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</si>
  <si>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</si>
  <si>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</si>
  <si>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Donacije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</si>
  <si>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</si>
  <si>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</si>
  <si>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</si>
  <si>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</si>
  <si>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</si>
  <si>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</si>
  <si>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</si>
  <si>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</si>
  <si>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</si>
  <si>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Prihodi od prodaje  nefinancijske imovine i nadoknade šteta s osnova osiguranja</t>
  </si>
  <si>
    <t>2019.</t>
  </si>
  <si>
    <t>Ukupno prihodi i primici za 2019.</t>
  </si>
  <si>
    <t>2020.</t>
  </si>
  <si>
    <t>Ukupno prihodi i primici za 2020.</t>
  </si>
  <si>
    <t>TABLICA br.3</t>
  </si>
  <si>
    <t>Korisnik proračuna</t>
  </si>
  <si>
    <t>Dom za starije i nemoćne osobe Požega, Dr. Filipa Potrebice 2a, 34 000 Požega</t>
  </si>
  <si>
    <t>(proračunski/izvanproračunski)</t>
  </si>
  <si>
    <t>Prihodi i primici</t>
  </si>
  <si>
    <t>Vlastiti prihodi - Prihodi ostvareni obavljanjem osnovnih i ostalih poslova vlastite djelatnosti</t>
  </si>
  <si>
    <t>Prihodi od prodaje ili zamjene nefinancijjske imovine i naknade s naslova osiguranja</t>
  </si>
  <si>
    <t>Namjenski primici</t>
  </si>
  <si>
    <t>Ukupno</t>
  </si>
  <si>
    <t>Brojčana oznaka i naziv glavnog programa</t>
  </si>
  <si>
    <t xml:space="preserve">    UKUPNO SVI PROGRAMI</t>
  </si>
  <si>
    <t>Račun 
rashoda/
izdatka</t>
  </si>
  <si>
    <t>Naziv računa</t>
  </si>
  <si>
    <t>PLAN 2012</t>
  </si>
  <si>
    <t>Prihodi od  nefinancijske imovine i nadoknada šteta s osnova osiguranja</t>
  </si>
  <si>
    <t>RASHODI ZA ZAPOSLENE</t>
  </si>
  <si>
    <t>Plaće</t>
  </si>
  <si>
    <t>MATERIJALNI RASHODI</t>
  </si>
  <si>
    <t>Naknade troškova osobama izvan radnog odnosa (HZZ)</t>
  </si>
  <si>
    <t>FINANCIJSKI RASHODI</t>
  </si>
  <si>
    <t>Naknade građanima i kućanstvima na temelju osiguranja i druge naknade</t>
  </si>
  <si>
    <t>Ostale naknade građanima i kućanstvima iz proračuna</t>
  </si>
  <si>
    <t>Ostali rashodi</t>
  </si>
  <si>
    <t>Rashodi za nabavu neproizvedene imovine</t>
  </si>
  <si>
    <t>Nematerijalna imovina</t>
  </si>
  <si>
    <t>Rashodi za nabavu neproizvedene dugotrajne imovine</t>
  </si>
  <si>
    <t>Nematerijalna proizvedena imovina</t>
  </si>
  <si>
    <t>Rashodi za dodatna ulaganja na nefinancijskoj imovini</t>
  </si>
  <si>
    <t>Dodatna ulaganja na građevinskim objektima</t>
  </si>
  <si>
    <t>Dodatna ulaganja na postrojenjima i opremi</t>
  </si>
  <si>
    <t>UKUPNO A/Tpr./Kpr.rashodi poslovanja</t>
  </si>
  <si>
    <t>UKUPNO A/Tpr./Kpr.rashodi za nabavu nefinancijske imovine</t>
  </si>
  <si>
    <t>Sveukupno KP</t>
  </si>
  <si>
    <t>RAVNATELJICA:</t>
  </si>
  <si>
    <t>Ružica Alaber, dipl.soc.radnica</t>
  </si>
  <si>
    <t>TABLICA br.4</t>
  </si>
  <si>
    <t>Brojčana oznaka i naziv programa</t>
  </si>
  <si>
    <t>TABLICA br.5</t>
  </si>
  <si>
    <t>TABLICA br.6</t>
  </si>
  <si>
    <t>TABLICA br.7</t>
  </si>
  <si>
    <t>Procjena 
2020.</t>
  </si>
  <si>
    <t>Prijevozna sredstva u cestovnom prometu, osobni automobili</t>
  </si>
  <si>
    <t>PROJEKCIJA PLANA ZA
2020.</t>
  </si>
  <si>
    <t>4. Iznajmljivanje prostora</t>
  </si>
  <si>
    <t>5. Stručno osposobljavanje za rad bez zasnivanja radnog odnosa</t>
  </si>
  <si>
    <t>922 Višak iz prethodnog razdoblja</t>
  </si>
  <si>
    <t>Višak iz prethodnog razdoblja</t>
  </si>
  <si>
    <t xml:space="preserve">922 Višak iz prethodnog razdoblja </t>
  </si>
  <si>
    <t>Melita Vincer, dipl.oec.</t>
  </si>
  <si>
    <t xml:space="preserve">Voditeljica računovodstva: </t>
  </si>
  <si>
    <t xml:space="preserve">1. Pružanje socijalne usluge smještaja i pomoći u kući starijim i teško bolesnim odraslim osobama  </t>
  </si>
  <si>
    <t>Plan 
2019.</t>
  </si>
  <si>
    <t>Procjena 
2021.</t>
  </si>
  <si>
    <t>FINANCIJSKI PLAN ZA 2019.</t>
  </si>
  <si>
    <t>PROJEKCIJA PLANA ZA
2021.</t>
  </si>
  <si>
    <t>MANJAK prihoda poslovanja iz prethodnih godina (plaće po sudskim presudama)- preneseni</t>
  </si>
  <si>
    <t>3. Poboljšanje energetske učinkovitosti zgrade Doma za starije i nemoćne osobe Požega</t>
  </si>
  <si>
    <t>2021.</t>
  </si>
  <si>
    <t>Ukupno prihodi i primici za 2021.</t>
  </si>
  <si>
    <t xml:space="preserve">2. Pružanje socijalne usluge pomoći u kući starijim i teško bolesnim odraslim osobama  </t>
  </si>
  <si>
    <t>Rebalans Plana
2019.</t>
  </si>
  <si>
    <t>Razlika (kn)</t>
  </si>
  <si>
    <t>Rebalans Plana rashoda i izdataka za razdoblje 2019.-2021.</t>
  </si>
  <si>
    <t>REBALANS FINANCIJSKOG PLANA ZA 2019.</t>
  </si>
  <si>
    <t>Rebalns Opći prihodi i primici</t>
  </si>
  <si>
    <t>Rebalans Prihodi za posebne namjene</t>
  </si>
  <si>
    <t>Rebalans Plana 
2019.</t>
  </si>
  <si>
    <t>Rebalans Pomoći</t>
  </si>
  <si>
    <t>Rebalans 922 Višak iz prethodnog razdoblja</t>
  </si>
  <si>
    <t>Pomoći (Fond za sufinanciranje projekata, 70% prihvatljivih troškova)</t>
  </si>
  <si>
    <t>Rebalans Vlastiti prihodi</t>
  </si>
  <si>
    <t>Rebalans Opći prihodi i primici</t>
  </si>
  <si>
    <t>RAZLIKA (kn)</t>
  </si>
  <si>
    <t xml:space="preserve">Razlika (kn)
</t>
  </si>
  <si>
    <t>REBALANS  PLANA PRIHODA I PRIMITAKA  2019.-2021.</t>
  </si>
  <si>
    <t>Ravnateljica:  Ružica Alaber, dipl.soc.radnica</t>
  </si>
  <si>
    <t xml:space="preserve">Pomoći </t>
  </si>
  <si>
    <t>RAVNATELJICA: Ružica Alaber, dipl.soc.radnica</t>
  </si>
  <si>
    <t>DOM ZA STARIJE I NEMOĆNE OSOBE POŽEGA</t>
  </si>
  <si>
    <t>OPĆI DIO</t>
  </si>
  <si>
    <t>Plan 
za 2019.</t>
  </si>
  <si>
    <t>Projekcija plana
za 2020.</t>
  </si>
  <si>
    <t>Projekcija plana 
za 2021.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</si>
  <si>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</si>
  <si>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</si>
  <si>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</si>
  <si>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</si>
  <si>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</si>
  <si>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</si>
  <si>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</si>
  <si>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UKUPAN DONOS VIŠKA/MANJKA IZ PRETHODNE(IH) GODINA</t>
  </si>
  <si>
    <t>VIŠAK/MANJAK IZ PRETHODNE(IH) GODINE KOJI ĆE SE POKRITI/RASPOREDITI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</si>
  <si>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</si>
  <si>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</si>
  <si>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</si>
  <si>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</si>
  <si>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</si>
  <si>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Izmjene Procjena 
2021.</t>
  </si>
  <si>
    <t>IZMJENE PROJEKCIJA PLANA ZA
2021.</t>
  </si>
  <si>
    <t xml:space="preserve">U Požegi, 08.04.2019.                                                                                                                                                                                                                  </t>
  </si>
  <si>
    <t>U Požegi, 8.4.2019. godine</t>
  </si>
  <si>
    <t>U Požegi, 08.04.2019.</t>
  </si>
  <si>
    <t>Izmjene Procjena 
2020.</t>
  </si>
  <si>
    <t>IZMJENE PROJEKCIJA PLANA ZA
2020.</t>
  </si>
  <si>
    <t xml:space="preserve">Izmjene Procjena 2020. 
</t>
  </si>
  <si>
    <t xml:space="preserve">Izmjene Procjena 2021. 
</t>
  </si>
  <si>
    <t>Izmjene 922 Višak iz prethodnog razdoblja</t>
  </si>
  <si>
    <t>Izmjene PROJEKCIJA PLANA ZA
2020.</t>
  </si>
  <si>
    <t>Izmjene PROJEKCIJA PLANA ZA
2021.</t>
  </si>
  <si>
    <t>Izmjene Plana 
2021.</t>
  </si>
  <si>
    <t>Izmjene Plana 2020.
2019.</t>
  </si>
  <si>
    <t>TABLICA br.2</t>
  </si>
  <si>
    <t>U Požegi, 08.04.2019.                                                                                                                                                          RAVNATELJICA: Ružica Alaber, dipl.soc.radnica</t>
  </si>
  <si>
    <t xml:space="preserve">REBALANS  FINANCIJSKOG PLANA DOMA ZA STARIJE I NEMOĆNE OSOBE POŽEGA ZA 2019. I                                                                                                                                                IZMJENE PROJEKCIJA PLANA ZA  2020. I 2021. GODINU </t>
  </si>
  <si>
    <t>Rebalans Plana 
za 2019.</t>
  </si>
  <si>
    <t>Izmjene Projekcije plana 
za 2021.</t>
  </si>
  <si>
    <t>Izmjene Projekcije plana
za 2020.</t>
  </si>
  <si>
    <t>MANJAK IZ PRETHODNE(IH) GODINE KOJI ĆE SE POKRITI/RASPOREDITI</t>
  </si>
  <si>
    <t>,</t>
  </si>
  <si>
    <t>TABLICA br.1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</si>
</sst>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0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1"/>
      <name val="Arial"/>
      <family val="2"/>
      <charset val="238"/>
    </font>
    <font>
      <b/>
      <u/>
      <sz val="10"/>
      <name val="Arial"/>
      <family val="2"/>
      <charset val="238"/>
    </font>
    <font>
      <i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9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tted">
        <color indexed="22"/>
      </right>
      <top style="thin">
        <color indexed="64"/>
      </top>
      <bottom style="double">
        <color indexed="64"/>
      </bottom>
      <diagonal/>
    </border>
    <border>
      <left style="dotted">
        <color indexed="22"/>
      </left>
      <right style="dotted">
        <color indexed="22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tted">
        <color indexed="22"/>
      </right>
      <top style="double">
        <color indexed="64"/>
      </top>
      <bottom/>
      <diagonal/>
    </border>
    <border>
      <left style="dotted">
        <color indexed="22"/>
      </left>
      <right style="dotted">
        <color indexed="22"/>
      </right>
      <top style="double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 style="thin">
        <color indexed="55"/>
      </top>
      <bottom style="double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/>
      <right/>
      <top style="dotted">
        <color indexed="55"/>
      </top>
      <bottom/>
      <diagonal/>
    </border>
    <border>
      <left/>
      <right/>
      <top style="thin">
        <color indexed="55"/>
      </top>
      <bottom style="double">
        <color indexed="55"/>
      </bottom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32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33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" fillId="2" borderId="0" applyNumberFormat="0" applyBorder="0" applyAlignment="0" applyProtection="0"/>
    <xf numFmtId="0" fontId="43" fillId="0" borderId="0"/>
    <xf numFmtId="0" fontId="18" fillId="0" borderId="0"/>
  </cellStyleXfs>
  <cellXfs count="349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vertical="center" wrapText="1"/>
    </xf>
    <xf numFmtId="1" fontId="18" fillId="0" borderId="0" xfId="0" applyNumberFormat="1" applyFont="1" applyAlignment="1">
      <alignment wrapText="1"/>
    </xf>
    <xf numFmtId="0" fontId="20" fillId="0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NumberFormat="1" applyFont="1" applyFill="1" applyBorder="1" applyAlignment="1" applyProtection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4" fillId="0" borderId="0" xfId="0" quotePrefix="1" applyFont="1" applyBorder="1" applyAlignment="1">
      <alignment horizontal="left" vertical="center" wrapText="1"/>
    </xf>
    <xf numFmtId="0" fontId="25" fillId="0" borderId="0" xfId="0" quotePrefix="1" applyFont="1" applyBorder="1" applyAlignment="1">
      <alignment horizontal="left" vertical="center" wrapText="1"/>
    </xf>
    <xf numFmtId="0" fontId="24" fillId="0" borderId="0" xfId="0" quotePrefix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quotePrefix="1" applyNumberFormat="1" applyFont="1" applyFill="1" applyBorder="1" applyAlignment="1" applyProtection="1">
      <alignment horizontal="center" vertical="center"/>
    </xf>
    <xf numFmtId="3" fontId="27" fillId="0" borderId="0" xfId="0" applyNumberFormat="1" applyFont="1" applyFill="1" applyBorder="1" applyAlignment="1" applyProtection="1"/>
    <xf numFmtId="0" fontId="24" fillId="0" borderId="15" xfId="0" quotePrefix="1" applyFont="1" applyBorder="1" applyAlignment="1">
      <alignment horizontal="left" vertical="center" wrapText="1"/>
    </xf>
    <xf numFmtId="0" fontId="24" fillId="0" borderId="15" xfId="0" quotePrefix="1" applyFont="1" applyBorder="1" applyAlignment="1">
      <alignment horizontal="center" vertical="center" wrapText="1"/>
    </xf>
    <xf numFmtId="0" fontId="21" fillId="0" borderId="15" xfId="0" quotePrefix="1" applyNumberFormat="1" applyFont="1" applyFill="1" applyBorder="1" applyAlignment="1" applyProtection="1">
      <alignment horizontal="left" vertical="center"/>
    </xf>
    <xf numFmtId="0" fontId="20" fillId="0" borderId="0" xfId="0" quotePrefix="1" applyNumberFormat="1" applyFont="1" applyFill="1" applyBorder="1" applyAlignment="1" applyProtection="1">
      <alignment horizontal="center" vertical="center"/>
    </xf>
    <xf numFmtId="3" fontId="20" fillId="0" borderId="0" xfId="0" quotePrefix="1" applyNumberFormat="1" applyFont="1" applyFill="1" applyBorder="1" applyAlignment="1" applyProtection="1">
      <alignment horizontal="left"/>
    </xf>
    <xf numFmtId="3" fontId="21" fillId="0" borderId="0" xfId="0" quotePrefix="1" applyNumberFormat="1" applyFont="1" applyFill="1" applyBorder="1" applyAlignment="1" applyProtection="1">
      <alignment horizontal="left"/>
    </xf>
    <xf numFmtId="3" fontId="20" fillId="0" borderId="0" xfId="0" applyNumberFormat="1" applyFont="1" applyFill="1" applyBorder="1" applyAlignment="1" applyProtection="1"/>
    <xf numFmtId="3" fontId="21" fillId="0" borderId="0" xfId="0" quotePrefix="1" applyNumberFormat="1" applyFont="1" applyFill="1" applyBorder="1" applyAlignment="1" applyProtection="1">
      <alignment horizontal="left" wrapText="1"/>
    </xf>
    <xf numFmtId="3" fontId="21" fillId="0" borderId="0" xfId="0" applyNumberFormat="1" applyFont="1" applyFill="1" applyBorder="1" applyAlignment="1" applyProtection="1"/>
    <xf numFmtId="0" fontId="28" fillId="0" borderId="0" xfId="0" quotePrefix="1" applyFont="1" applyBorder="1" applyAlignment="1">
      <alignment horizontal="left" vertical="center"/>
    </xf>
    <xf numFmtId="3" fontId="20" fillId="0" borderId="0" xfId="0" applyNumberFormat="1" applyFont="1" applyFill="1" applyBorder="1" applyAlignment="1" applyProtection="1">
      <alignment horizontal="left"/>
    </xf>
    <xf numFmtId="0" fontId="29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quotePrefix="1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/>
    <xf numFmtId="3" fontId="35" fillId="0" borderId="0" xfId="43" applyNumberFormat="1" applyFont="1"/>
    <xf numFmtId="0" fontId="35" fillId="0" borderId="0" xfId="43" applyFont="1" applyAlignment="1">
      <alignment horizontal="center" wrapText="1"/>
    </xf>
    <xf numFmtId="3" fontId="35" fillId="0" borderId="0" xfId="43" applyNumberFormat="1" applyFont="1" applyAlignment="1">
      <alignment horizontal="center" wrapText="1"/>
    </xf>
    <xf numFmtId="3" fontId="34" fillId="0" borderId="30" xfId="43" quotePrefix="1" applyNumberFormat="1" applyFont="1" applyBorder="1" applyAlignment="1">
      <alignment horizontal="left"/>
    </xf>
    <xf numFmtId="3" fontId="35" fillId="0" borderId="32" xfId="43" applyNumberFormat="1" applyFont="1" applyBorder="1" applyAlignment="1">
      <alignment wrapText="1"/>
    </xf>
    <xf numFmtId="3" fontId="35" fillId="0" borderId="32" xfId="43" applyNumberFormat="1" applyFont="1" applyBorder="1"/>
    <xf numFmtId="3" fontId="35" fillId="0" borderId="0" xfId="43" applyNumberFormat="1" applyFont="1" applyAlignment="1">
      <alignment horizontal="left"/>
    </xf>
    <xf numFmtId="3" fontId="35" fillId="0" borderId="0" xfId="43" applyNumberFormat="1" applyFont="1" applyAlignment="1">
      <alignment wrapText="1"/>
    </xf>
    <xf numFmtId="3" fontId="34" fillId="0" borderId="0" xfId="43" quotePrefix="1" applyNumberFormat="1" applyFont="1" applyAlignment="1">
      <alignment horizontal="left"/>
    </xf>
    <xf numFmtId="3" fontId="36" fillId="0" borderId="33" xfId="43" applyNumberFormat="1" applyFont="1" applyBorder="1" applyAlignment="1">
      <alignment horizontal="left"/>
    </xf>
    <xf numFmtId="0" fontId="35" fillId="0" borderId="33" xfId="43" applyNumberFormat="1" applyFont="1" applyBorder="1" applyAlignment="1">
      <alignment wrapText="1"/>
    </xf>
    <xf numFmtId="0" fontId="35" fillId="0" borderId="33" xfId="43" applyNumberFormat="1" applyFont="1" applyBorder="1"/>
    <xf numFmtId="3" fontId="35" fillId="0" borderId="34" xfId="43" applyNumberFormat="1" applyFont="1" applyBorder="1"/>
    <xf numFmtId="3" fontId="34" fillId="0" borderId="35" xfId="43" applyNumberFormat="1" applyFont="1" applyBorder="1" applyAlignment="1">
      <alignment horizontal="center" vertical="center" wrapText="1"/>
    </xf>
    <xf numFmtId="3" fontId="36" fillId="0" borderId="36" xfId="43" applyNumberFormat="1" applyFont="1" applyBorder="1" applyAlignment="1">
      <alignment horizontal="left"/>
    </xf>
    <xf numFmtId="3" fontId="34" fillId="0" borderId="36" xfId="43" applyNumberFormat="1" applyFont="1" applyBorder="1" applyAlignment="1">
      <alignment horizontal="center" vertical="center" wrapText="1"/>
    </xf>
    <xf numFmtId="3" fontId="34" fillId="0" borderId="36" xfId="43" applyNumberFormat="1" applyFont="1" applyBorder="1" applyAlignment="1">
      <alignment horizontal="center" vertical="center"/>
    </xf>
    <xf numFmtId="3" fontId="34" fillId="0" borderId="37" xfId="43" applyNumberFormat="1" applyFont="1" applyBorder="1" applyAlignment="1">
      <alignment horizontal="center" vertical="center" wrapText="1"/>
    </xf>
    <xf numFmtId="3" fontId="34" fillId="0" borderId="38" xfId="43" applyNumberFormat="1" applyFont="1" applyBorder="1" applyAlignment="1">
      <alignment horizontal="center" vertical="center" wrapText="1"/>
    </xf>
    <xf numFmtId="3" fontId="35" fillId="0" borderId="39" xfId="44" applyNumberFormat="1" applyFont="1" applyBorder="1"/>
    <xf numFmtId="3" fontId="34" fillId="0" borderId="33" xfId="43" applyNumberFormat="1" applyFont="1" applyBorder="1" applyAlignment="1">
      <alignment horizontal="left"/>
    </xf>
    <xf numFmtId="3" fontId="34" fillId="0" borderId="33" xfId="43" applyNumberFormat="1" applyFont="1" applyBorder="1" applyAlignment="1">
      <alignment wrapText="1"/>
    </xf>
    <xf numFmtId="3" fontId="34" fillId="0" borderId="33" xfId="43" applyNumberFormat="1" applyFont="1" applyBorder="1"/>
    <xf numFmtId="164" fontId="34" fillId="0" borderId="33" xfId="44" applyNumberFormat="1" applyFont="1" applyBorder="1"/>
    <xf numFmtId="3" fontId="19" fillId="0" borderId="0" xfId="43" applyNumberFormat="1" applyFont="1" applyFill="1" applyBorder="1" applyAlignment="1">
      <alignment horizontal="left"/>
    </xf>
    <xf numFmtId="3" fontId="34" fillId="0" borderId="0" xfId="43" applyNumberFormat="1" applyFont="1" applyBorder="1" applyAlignment="1">
      <alignment wrapText="1"/>
    </xf>
    <xf numFmtId="3" fontId="34" fillId="0" borderId="0" xfId="43" applyNumberFormat="1" applyFont="1" applyBorder="1"/>
    <xf numFmtId="3" fontId="34" fillId="0" borderId="0" xfId="43" applyNumberFormat="1" applyFont="1"/>
    <xf numFmtId="3" fontId="36" fillId="0" borderId="0" xfId="43" quotePrefix="1" applyNumberFormat="1" applyFont="1" applyFill="1" applyBorder="1" applyAlignment="1">
      <alignment horizontal="left"/>
    </xf>
    <xf numFmtId="3" fontId="36" fillId="0" borderId="0" xfId="43" quotePrefix="1" applyNumberFormat="1" applyFont="1" applyFill="1" applyBorder="1" applyAlignment="1">
      <alignment horizontal="left" wrapText="1"/>
    </xf>
    <xf numFmtId="0" fontId="34" fillId="0" borderId="0" xfId="43" applyNumberFormat="1" applyFont="1" applyBorder="1" applyAlignment="1">
      <alignment horizontal="center"/>
    </xf>
    <xf numFmtId="0" fontId="34" fillId="0" borderId="30" xfId="43" applyNumberFormat="1" applyFont="1" applyBorder="1" applyAlignment="1">
      <alignment horizontal="center"/>
    </xf>
    <xf numFmtId="0" fontId="34" fillId="0" borderId="30" xfId="43" applyNumberFormat="1" applyFont="1" applyBorder="1" applyAlignment="1">
      <alignment horizontal="center" wrapText="1"/>
    </xf>
    <xf numFmtId="3" fontId="34" fillId="0" borderId="30" xfId="43" applyNumberFormat="1" applyFont="1" applyBorder="1" applyAlignment="1">
      <alignment horizontal="center" wrapText="1"/>
    </xf>
    <xf numFmtId="3" fontId="34" fillId="0" borderId="30" xfId="43" applyNumberFormat="1" applyFont="1" applyBorder="1" applyAlignment="1">
      <alignment horizontal="center"/>
    </xf>
    <xf numFmtId="0" fontId="34" fillId="0" borderId="31" xfId="43" applyNumberFormat="1" applyFont="1" applyBorder="1" applyAlignment="1">
      <alignment horizontal="center"/>
    </xf>
    <xf numFmtId="0" fontId="34" fillId="0" borderId="16" xfId="43" applyNumberFormat="1" applyFont="1" applyBorder="1" applyAlignment="1">
      <alignment horizontal="center" vertical="center" wrapText="1"/>
    </xf>
    <xf numFmtId="3" fontId="34" fillId="0" borderId="16" xfId="43" applyNumberFormat="1" applyFont="1" applyBorder="1" applyAlignment="1">
      <alignment horizontal="center" vertical="center" wrapText="1"/>
    </xf>
    <xf numFmtId="3" fontId="34" fillId="0" borderId="16" xfId="43" applyNumberFormat="1" applyFont="1" applyFill="1" applyBorder="1" applyAlignment="1">
      <alignment horizontal="center" vertical="center" wrapText="1"/>
    </xf>
    <xf numFmtId="0" fontId="34" fillId="0" borderId="16" xfId="43" applyNumberFormat="1" applyFont="1" applyBorder="1" applyAlignment="1">
      <alignment horizontal="center" vertical="center"/>
    </xf>
    <xf numFmtId="3" fontId="34" fillId="0" borderId="16" xfId="43" applyNumberFormat="1" applyFont="1" applyBorder="1" applyAlignment="1">
      <alignment vertical="center"/>
    </xf>
    <xf numFmtId="3" fontId="34" fillId="0" borderId="16" xfId="43" applyNumberFormat="1" applyFont="1" applyFill="1" applyBorder="1" applyAlignment="1">
      <alignment vertical="center"/>
    </xf>
    <xf numFmtId="0" fontId="35" fillId="0" borderId="16" xfId="43" applyNumberFormat="1" applyFont="1" applyBorder="1" applyAlignment="1">
      <alignment horizontal="center" vertical="center"/>
    </xf>
    <xf numFmtId="0" fontId="35" fillId="0" borderId="16" xfId="43" applyNumberFormat="1" applyFont="1" applyBorder="1" applyAlignment="1">
      <alignment vertical="center" wrapText="1"/>
    </xf>
    <xf numFmtId="3" fontId="35" fillId="0" borderId="16" xfId="43" applyNumberFormat="1" applyFont="1" applyBorder="1" applyAlignment="1">
      <alignment vertical="center"/>
    </xf>
    <xf numFmtId="3" fontId="35" fillId="0" borderId="16" xfId="43" applyNumberFormat="1" applyFont="1" applyFill="1" applyBorder="1"/>
    <xf numFmtId="0" fontId="35" fillId="0" borderId="16" xfId="43" applyNumberFormat="1" applyFont="1" applyBorder="1" applyAlignment="1">
      <alignment horizontal="left" vertical="center" wrapText="1"/>
    </xf>
    <xf numFmtId="0" fontId="35" fillId="0" borderId="16" xfId="43" quotePrefix="1" applyNumberFormat="1" applyFont="1" applyBorder="1" applyAlignment="1">
      <alignment horizontal="left" vertical="center" wrapText="1"/>
    </xf>
    <xf numFmtId="3" fontId="35" fillId="0" borderId="16" xfId="43" quotePrefix="1" applyNumberFormat="1" applyFont="1" applyBorder="1" applyAlignment="1">
      <alignment vertical="center"/>
    </xf>
    <xf numFmtId="0" fontId="34" fillId="0" borderId="16" xfId="43" applyNumberFormat="1" applyFont="1" applyBorder="1" applyAlignment="1">
      <alignment horizontal="left" vertical="center" wrapText="1"/>
    </xf>
    <xf numFmtId="3" fontId="34" fillId="0" borderId="16" xfId="43" quotePrefix="1" applyNumberFormat="1" applyFont="1" applyBorder="1" applyAlignment="1">
      <alignment vertical="center"/>
    </xf>
    <xf numFmtId="0" fontId="34" fillId="0" borderId="16" xfId="43" applyNumberFormat="1" applyFont="1" applyBorder="1" applyAlignment="1">
      <alignment vertical="center" wrapText="1"/>
    </xf>
    <xf numFmtId="0" fontId="34" fillId="0" borderId="16" xfId="43" quotePrefix="1" applyNumberFormat="1" applyFont="1" applyBorder="1" applyAlignment="1">
      <alignment horizontal="left" vertical="center" wrapText="1"/>
    </xf>
    <xf numFmtId="3" fontId="34" fillId="0" borderId="16" xfId="43" quotePrefix="1" applyNumberFormat="1" applyFont="1" applyBorder="1" applyAlignment="1">
      <alignment horizontal="right" vertical="center"/>
    </xf>
    <xf numFmtId="3" fontId="34" fillId="0" borderId="16" xfId="43" applyNumberFormat="1" applyFont="1" applyBorder="1" applyAlignment="1">
      <alignment horizontal="right" vertical="center"/>
    </xf>
    <xf numFmtId="3" fontId="34" fillId="0" borderId="16" xfId="43" quotePrefix="1" applyNumberFormat="1" applyFont="1" applyBorder="1" applyAlignment="1">
      <alignment horizontal="center" vertical="center"/>
    </xf>
    <xf numFmtId="3" fontId="34" fillId="0" borderId="16" xfId="43" quotePrefix="1" applyNumberFormat="1" applyFont="1" applyBorder="1" applyAlignment="1">
      <alignment horizontal="left" vertical="center" wrapText="1"/>
    </xf>
    <xf numFmtId="0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wrapText="1"/>
    </xf>
    <xf numFmtId="0" fontId="35" fillId="0" borderId="0" xfId="43" applyNumberFormat="1" applyFont="1" applyFill="1"/>
    <xf numFmtId="3" fontId="35" fillId="0" borderId="0" xfId="43" applyNumberFormat="1" applyFont="1" applyFill="1"/>
    <xf numFmtId="3" fontId="35" fillId="0" borderId="0" xfId="43" applyNumberFormat="1" applyFont="1" applyFill="1" applyAlignment="1">
      <alignment wrapText="1"/>
    </xf>
    <xf numFmtId="0" fontId="35" fillId="0" borderId="0" xfId="43" applyNumberFormat="1" applyFont="1"/>
    <xf numFmtId="3" fontId="35" fillId="0" borderId="0" xfId="43" applyNumberFormat="1" applyFont="1" applyBorder="1" applyAlignment="1">
      <alignment wrapText="1"/>
    </xf>
    <xf numFmtId="3" fontId="35" fillId="0" borderId="39" xfId="45" applyNumberFormat="1" applyFont="1" applyBorder="1"/>
    <xf numFmtId="3" fontId="35" fillId="0" borderId="39" xfId="45" applyNumberFormat="1" applyFont="1" applyFill="1" applyBorder="1"/>
    <xf numFmtId="3" fontId="35" fillId="0" borderId="40" xfId="45" applyNumberFormat="1" applyFont="1" applyBorder="1"/>
    <xf numFmtId="164" fontId="34" fillId="0" borderId="33" xfId="45" applyNumberFormat="1" applyFont="1" applyBorder="1"/>
    <xf numFmtId="3" fontId="34" fillId="0" borderId="33" xfId="45" applyNumberFormat="1" applyFont="1" applyBorder="1"/>
    <xf numFmtId="3" fontId="35" fillId="0" borderId="0" xfId="43" quotePrefix="1" applyNumberFormat="1" applyFont="1" applyFill="1" applyBorder="1" applyAlignment="1">
      <alignment horizontal="left"/>
    </xf>
    <xf numFmtId="3" fontId="35" fillId="0" borderId="36" xfId="43" applyNumberFormat="1" applyFont="1" applyBorder="1"/>
    <xf numFmtId="3" fontId="35" fillId="0" borderId="0" xfId="43" applyNumberFormat="1" applyFont="1" applyBorder="1"/>
    <xf numFmtId="3" fontId="34" fillId="0" borderId="0" xfId="43" quotePrefix="1" applyNumberFormat="1" applyFont="1" applyBorder="1" applyAlignment="1">
      <alignment horizontal="left"/>
    </xf>
    <xf numFmtId="3" fontId="34" fillId="0" borderId="0" xfId="43" quotePrefix="1" applyNumberFormat="1" applyFont="1" applyBorder="1" applyAlignment="1">
      <alignment horizontal="left" wrapText="1"/>
    </xf>
    <xf numFmtId="3" fontId="35" fillId="0" borderId="16" xfId="43" applyNumberFormat="1" applyFont="1" applyFill="1" applyBorder="1" applyAlignment="1">
      <alignment vertical="center"/>
    </xf>
    <xf numFmtId="3" fontId="35" fillId="0" borderId="0" xfId="43" applyNumberFormat="1" applyFont="1" applyAlignment="1">
      <alignment horizontal="center"/>
    </xf>
    <xf numFmtId="3" fontId="35" fillId="0" borderId="0" xfId="43" quotePrefix="1" applyNumberFormat="1" applyFont="1" applyAlignment="1">
      <alignment horizontal="left"/>
    </xf>
    <xf numFmtId="3" fontId="34" fillId="0" borderId="0" xfId="43" quotePrefix="1" applyNumberFormat="1" applyFont="1" applyAlignment="1">
      <alignment horizontal="left" wrapText="1"/>
    </xf>
    <xf numFmtId="3" fontId="35" fillId="0" borderId="39" xfId="47" applyNumberFormat="1" applyFont="1" applyBorder="1"/>
    <xf numFmtId="3" fontId="35" fillId="0" borderId="40" xfId="47" applyNumberFormat="1" applyFont="1" applyBorder="1"/>
    <xf numFmtId="164" fontId="34" fillId="0" borderId="33" xfId="47" applyNumberFormat="1" applyFont="1" applyBorder="1"/>
    <xf numFmtId="3" fontId="34" fillId="0" borderId="33" xfId="47" applyNumberFormat="1" applyFont="1" applyBorder="1"/>
    <xf numFmtId="3" fontId="35" fillId="0" borderId="39" xfId="48" applyNumberFormat="1" applyFont="1" applyBorder="1"/>
    <xf numFmtId="3" fontId="35" fillId="0" borderId="40" xfId="48" applyNumberFormat="1" applyFont="1" applyFill="1" applyBorder="1"/>
    <xf numFmtId="164" fontId="34" fillId="0" borderId="33" xfId="48" applyNumberFormat="1" applyFont="1" applyBorder="1"/>
    <xf numFmtId="3" fontId="34" fillId="0" borderId="33" xfId="48" applyNumberFormat="1" applyFont="1" applyBorder="1"/>
    <xf numFmtId="3" fontId="39" fillId="0" borderId="0" xfId="43" applyNumberFormat="1" applyFont="1" applyBorder="1"/>
    <xf numFmtId="3" fontId="18" fillId="0" borderId="0" xfId="0" applyNumberFormat="1" applyFont="1"/>
    <xf numFmtId="0" fontId="40" fillId="0" borderId="0" xfId="0" applyFont="1"/>
    <xf numFmtId="0" fontId="20" fillId="0" borderId="0" xfId="0" applyNumberFormat="1" applyFont="1" applyFill="1" applyBorder="1" applyAlignment="1" applyProtection="1"/>
    <xf numFmtId="0" fontId="35" fillId="0" borderId="0" xfId="43" applyFont="1" applyAlignment="1">
      <alignment horizontal="center" wrapText="1"/>
    </xf>
    <xf numFmtId="3" fontId="35" fillId="0" borderId="0" xfId="43" applyNumberFormat="1" applyFont="1" applyAlignment="1">
      <alignment horizontal="center" wrapText="1"/>
    </xf>
    <xf numFmtId="3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wrapText="1"/>
    </xf>
    <xf numFmtId="0" fontId="35" fillId="0" borderId="0" xfId="43" applyNumberFormat="1" applyFont="1" applyAlignment="1">
      <alignment horizontal="center"/>
    </xf>
    <xf numFmtId="3" fontId="36" fillId="0" borderId="0" xfId="43" applyNumberFormat="1" applyFont="1" applyFill="1" applyBorder="1" applyAlignment="1">
      <alignment horizontal="left"/>
    </xf>
    <xf numFmtId="3" fontId="35" fillId="0" borderId="0" xfId="43" applyNumberFormat="1" applyFont="1" applyAlignment="1">
      <alignment horizontal="center" wrapText="1"/>
    </xf>
    <xf numFmtId="0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wrapText="1"/>
    </xf>
    <xf numFmtId="3" fontId="34" fillId="19" borderId="35" xfId="43" applyNumberFormat="1" applyFont="1" applyFill="1" applyBorder="1" applyAlignment="1">
      <alignment horizontal="center" vertical="center" wrapText="1"/>
    </xf>
    <xf numFmtId="3" fontId="34" fillId="19" borderId="37" xfId="43" applyNumberFormat="1" applyFont="1" applyFill="1" applyBorder="1" applyAlignment="1">
      <alignment horizontal="center" vertical="center" wrapText="1"/>
    </xf>
    <xf numFmtId="3" fontId="35" fillId="19" borderId="39" xfId="45" applyNumberFormat="1" applyFont="1" applyFill="1" applyBorder="1"/>
    <xf numFmtId="3" fontId="35" fillId="19" borderId="40" xfId="45" applyNumberFormat="1" applyFont="1" applyFill="1" applyBorder="1"/>
    <xf numFmtId="3" fontId="34" fillId="19" borderId="33" xfId="45" applyNumberFormat="1" applyFont="1" applyFill="1" applyBorder="1"/>
    <xf numFmtId="3" fontId="34" fillId="19" borderId="16" xfId="43" applyNumberFormat="1" applyFont="1" applyFill="1" applyBorder="1" applyAlignment="1">
      <alignment horizontal="center" vertical="center" wrapText="1"/>
    </xf>
    <xf numFmtId="3" fontId="34" fillId="19" borderId="16" xfId="43" applyNumberFormat="1" applyFont="1" applyFill="1" applyBorder="1" applyAlignment="1">
      <alignment vertical="center"/>
    </xf>
    <xf numFmtId="3" fontId="35" fillId="19" borderId="16" xfId="43" applyNumberFormat="1" applyFont="1" applyFill="1" applyBorder="1"/>
    <xf numFmtId="3" fontId="35" fillId="19" borderId="16" xfId="43" applyNumberFormat="1" applyFont="1" applyFill="1" applyBorder="1" applyAlignment="1">
      <alignment vertical="center"/>
    </xf>
    <xf numFmtId="3" fontId="35" fillId="19" borderId="0" xfId="43" applyNumberFormat="1" applyFont="1" applyFill="1" applyAlignment="1">
      <alignment wrapText="1"/>
    </xf>
    <xf numFmtId="3" fontId="34" fillId="19" borderId="16" xfId="43" applyNumberFormat="1" applyFont="1" applyFill="1" applyBorder="1" applyAlignment="1">
      <alignment horizontal="right" vertical="center"/>
    </xf>
    <xf numFmtId="3" fontId="34" fillId="19" borderId="16" xfId="43" quotePrefix="1" applyNumberFormat="1" applyFont="1" applyFill="1" applyBorder="1" applyAlignment="1">
      <alignment horizontal="right" vertical="center"/>
    </xf>
    <xf numFmtId="3" fontId="35" fillId="18" borderId="0" xfId="43" applyNumberFormat="1" applyFont="1" applyFill="1"/>
    <xf numFmtId="3" fontId="34" fillId="20" borderId="35" xfId="43" applyNumberFormat="1" applyFont="1" applyFill="1" applyBorder="1" applyAlignment="1">
      <alignment horizontal="center" vertical="center" wrapText="1"/>
    </xf>
    <xf numFmtId="3" fontId="34" fillId="20" borderId="38" xfId="43" applyNumberFormat="1" applyFont="1" applyFill="1" applyBorder="1" applyAlignment="1">
      <alignment horizontal="center" vertical="center" wrapText="1"/>
    </xf>
    <xf numFmtId="3" fontId="35" fillId="20" borderId="39" xfId="45" applyNumberFormat="1" applyFont="1" applyFill="1" applyBorder="1"/>
    <xf numFmtId="3" fontId="35" fillId="20" borderId="43" xfId="45" applyNumberFormat="1" applyFont="1" applyFill="1" applyBorder="1"/>
    <xf numFmtId="3" fontId="35" fillId="20" borderId="42" xfId="45" applyNumberFormat="1" applyFont="1" applyFill="1" applyBorder="1"/>
    <xf numFmtId="3" fontId="35" fillId="21" borderId="16" xfId="43" applyNumberFormat="1" applyFont="1" applyFill="1" applyBorder="1" applyAlignment="1">
      <alignment vertical="center"/>
    </xf>
    <xf numFmtId="3" fontId="34" fillId="19" borderId="38" xfId="43" applyNumberFormat="1" applyFont="1" applyFill="1" applyBorder="1" applyAlignment="1">
      <alignment horizontal="center" vertical="center" wrapText="1"/>
    </xf>
    <xf numFmtId="3" fontId="34" fillId="19" borderId="33" xfId="43" applyNumberFormat="1" applyFont="1" applyFill="1" applyBorder="1"/>
    <xf numFmtId="3" fontId="35" fillId="19" borderId="39" xfId="48" applyNumberFormat="1" applyFont="1" applyFill="1" applyBorder="1"/>
    <xf numFmtId="3" fontId="35" fillId="19" borderId="40" xfId="48" applyNumberFormat="1" applyFont="1" applyFill="1" applyBorder="1"/>
    <xf numFmtId="3" fontId="35" fillId="19" borderId="43" xfId="48" applyNumberFormat="1" applyFont="1" applyFill="1" applyBorder="1"/>
    <xf numFmtId="3" fontId="35" fillId="0" borderId="44" xfId="48" applyNumberFormat="1" applyFont="1" applyFill="1" applyBorder="1"/>
    <xf numFmtId="3" fontId="35" fillId="19" borderId="44" xfId="48" applyNumberFormat="1" applyFont="1" applyFill="1" applyBorder="1"/>
    <xf numFmtId="3" fontId="35" fillId="19" borderId="42" xfId="48" applyNumberFormat="1" applyFont="1" applyFill="1" applyBorder="1"/>
    <xf numFmtId="3" fontId="34" fillId="0" borderId="45" xfId="43" applyNumberFormat="1" applyFont="1" applyBorder="1"/>
    <xf numFmtId="3" fontId="34" fillId="19" borderId="45" xfId="48" applyNumberFormat="1" applyFont="1" applyFill="1" applyBorder="1"/>
    <xf numFmtId="3" fontId="34" fillId="0" borderId="45" xfId="48" applyNumberFormat="1" applyFont="1" applyBorder="1"/>
    <xf numFmtId="3" fontId="35" fillId="19" borderId="43" xfId="45" applyNumberFormat="1" applyFont="1" applyFill="1" applyBorder="1"/>
    <xf numFmtId="3" fontId="35" fillId="0" borderId="44" xfId="45" applyNumberFormat="1" applyFont="1" applyBorder="1"/>
    <xf numFmtId="3" fontId="35" fillId="19" borderId="44" xfId="45" applyNumberFormat="1" applyFont="1" applyFill="1" applyBorder="1"/>
    <xf numFmtId="3" fontId="35" fillId="19" borderId="42" xfId="45" applyNumberFormat="1" applyFont="1" applyFill="1" applyBorder="1"/>
    <xf numFmtId="3" fontId="34" fillId="0" borderId="45" xfId="45" applyNumberFormat="1" applyFont="1" applyBorder="1"/>
    <xf numFmtId="3" fontId="34" fillId="19" borderId="33" xfId="45" applyNumberFormat="1" applyFont="1" applyFill="1" applyBorder="1" applyAlignment="1">
      <alignment horizontal="right" vertical="center"/>
    </xf>
    <xf numFmtId="3" fontId="35" fillId="0" borderId="0" xfId="43" applyNumberFormat="1" applyFont="1" applyAlignment="1">
      <alignment wrapText="1"/>
    </xf>
    <xf numFmtId="0" fontId="35" fillId="22" borderId="16" xfId="43" applyNumberFormat="1" applyFont="1" applyFill="1" applyBorder="1" applyAlignment="1">
      <alignment horizontal="center" vertical="center"/>
    </xf>
    <xf numFmtId="0" fontId="34" fillId="22" borderId="16" xfId="43" quotePrefix="1" applyNumberFormat="1" applyFont="1" applyFill="1" applyBorder="1" applyAlignment="1">
      <alignment horizontal="left" vertical="center" wrapText="1"/>
    </xf>
    <xf numFmtId="3" fontId="34" fillId="22" borderId="16" xfId="43" quotePrefix="1" applyNumberFormat="1" applyFont="1" applyFill="1" applyBorder="1" applyAlignment="1">
      <alignment horizontal="right" vertical="center"/>
    </xf>
    <xf numFmtId="3" fontId="34" fillId="22" borderId="16" xfId="43" applyNumberFormat="1" applyFont="1" applyFill="1" applyBorder="1" applyAlignment="1">
      <alignment horizontal="right" vertical="center"/>
    </xf>
    <xf numFmtId="3" fontId="34" fillId="22" borderId="16" xfId="43" applyNumberFormat="1" applyFont="1" applyFill="1" applyBorder="1" applyAlignment="1">
      <alignment vertical="center"/>
    </xf>
    <xf numFmtId="0" fontId="35" fillId="0" borderId="16" xfId="43" applyNumberFormat="1" applyFont="1" applyFill="1" applyBorder="1" applyAlignment="1">
      <alignment horizontal="center" vertical="center"/>
    </xf>
    <xf numFmtId="3" fontId="34" fillId="0" borderId="16" xfId="43" quotePrefix="1" applyNumberFormat="1" applyFont="1" applyFill="1" applyBorder="1" applyAlignment="1">
      <alignment horizontal="center" vertical="center"/>
    </xf>
    <xf numFmtId="3" fontId="34" fillId="0" borderId="16" xfId="43" quotePrefix="1" applyNumberFormat="1" applyFont="1" applyFill="1" applyBorder="1" applyAlignment="1">
      <alignment horizontal="left" vertical="center" wrapText="1"/>
    </xf>
    <xf numFmtId="3" fontId="34" fillId="0" borderId="16" xfId="43" quotePrefix="1" applyNumberFormat="1" applyFont="1" applyFill="1" applyBorder="1" applyAlignment="1">
      <alignment horizontal="right" vertical="center"/>
    </xf>
    <xf numFmtId="3" fontId="35" fillId="19" borderId="39" xfId="44" applyNumberFormat="1" applyFont="1" applyFill="1" applyBorder="1"/>
    <xf numFmtId="3" fontId="35" fillId="0" borderId="43" xfId="44" applyNumberFormat="1" applyFont="1" applyBorder="1"/>
    <xf numFmtId="3" fontId="35" fillId="19" borderId="43" xfId="44" applyNumberFormat="1" applyFont="1" applyFill="1" applyBorder="1"/>
    <xf numFmtId="3" fontId="34" fillId="0" borderId="45" xfId="44" applyNumberFormat="1" applyFont="1" applyBorder="1"/>
    <xf numFmtId="3" fontId="34" fillId="19" borderId="45" xfId="44" applyNumberFormat="1" applyFont="1" applyFill="1" applyBorder="1"/>
    <xf numFmtId="3" fontId="35" fillId="19" borderId="42" xfId="44" applyNumberFormat="1" applyFont="1" applyFill="1" applyBorder="1"/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29" xfId="0" applyNumberFormat="1" applyFont="1" applyFill="1" applyBorder="1" applyAlignment="1">
      <alignment horizontal="left" wrapText="1"/>
    </xf>
    <xf numFmtId="0" fontId="19" fillId="19" borderId="17" xfId="0" applyFont="1" applyFill="1" applyBorder="1" applyAlignment="1">
      <alignment vertical="center" wrapText="1"/>
    </xf>
    <xf numFmtId="0" fontId="19" fillId="19" borderId="18" xfId="0" applyFont="1" applyFill="1" applyBorder="1" applyAlignment="1">
      <alignment vertical="center" wrapText="1"/>
    </xf>
    <xf numFmtId="0" fontId="19" fillId="19" borderId="19" xfId="0" applyFont="1" applyFill="1" applyBorder="1" applyAlignment="1">
      <alignment vertical="center" wrapText="1"/>
    </xf>
    <xf numFmtId="1" fontId="18" fillId="19" borderId="41" xfId="0" applyNumberFormat="1" applyFont="1" applyFill="1" applyBorder="1" applyAlignment="1">
      <alignment horizontal="left" wrapText="1"/>
    </xf>
    <xf numFmtId="3" fontId="18" fillId="19" borderId="41" xfId="0" applyNumberFormat="1" applyFont="1" applyFill="1" applyBorder="1" applyAlignment="1">
      <alignment vertical="center" wrapText="1"/>
    </xf>
    <xf numFmtId="3" fontId="18" fillId="19" borderId="16" xfId="0" applyNumberFormat="1" applyFont="1" applyFill="1" applyBorder="1" applyAlignment="1">
      <alignment vertical="center" wrapText="1"/>
    </xf>
    <xf numFmtId="1" fontId="18" fillId="19" borderId="16" xfId="0" applyNumberFormat="1" applyFont="1" applyFill="1" applyBorder="1" applyAlignment="1">
      <alignment horizontal="left" wrapText="1"/>
    </xf>
    <xf numFmtId="3" fontId="18" fillId="19" borderId="16" xfId="0" applyNumberFormat="1" applyFont="1" applyFill="1" applyBorder="1" applyAlignment="1">
      <alignment horizontal="center" vertical="center" wrapText="1"/>
    </xf>
    <xf numFmtId="3" fontId="18" fillId="19" borderId="16" xfId="0" applyNumberFormat="1" applyFont="1" applyFill="1" applyBorder="1"/>
    <xf numFmtId="3" fontId="18" fillId="19" borderId="16" xfId="0" applyNumberFormat="1" applyFont="1" applyFill="1" applyBorder="1" applyAlignment="1">
      <alignment horizontal="center" wrapText="1"/>
    </xf>
    <xf numFmtId="1" fontId="19" fillId="19" borderId="26" xfId="0" applyNumberFormat="1" applyFont="1" applyFill="1" applyBorder="1" applyAlignment="1">
      <alignment wrapText="1"/>
    </xf>
    <xf numFmtId="3" fontId="18" fillId="19" borderId="18" xfId="0" applyNumberFormat="1" applyFont="1" applyFill="1" applyBorder="1"/>
    <xf numFmtId="1" fontId="19" fillId="19" borderId="25" xfId="0" applyNumberFormat="1" applyFont="1" applyFill="1" applyBorder="1" applyAlignment="1">
      <alignment wrapText="1"/>
    </xf>
    <xf numFmtId="0" fontId="20" fillId="19" borderId="0" xfId="0" applyNumberFormat="1" applyFont="1" applyFill="1" applyBorder="1" applyAlignment="1" applyProtection="1">
      <alignment vertical="center" wrapText="1"/>
    </xf>
    <xf numFmtId="0" fontId="20" fillId="19" borderId="0" xfId="0" applyNumberFormat="1" applyFont="1" applyFill="1" applyBorder="1" applyAlignment="1" applyProtection="1">
      <alignment horizontal="center" vertical="center" wrapText="1"/>
    </xf>
    <xf numFmtId="0" fontId="20" fillId="19" borderId="0" xfId="0" applyNumberFormat="1" applyFont="1" applyFill="1" applyBorder="1" applyAlignment="1" applyProtection="1">
      <alignment horizontal="left" vertical="center" wrapText="1"/>
    </xf>
    <xf numFmtId="0" fontId="20" fillId="19" borderId="0" xfId="0" applyNumberFormat="1" applyFont="1" applyFill="1" applyBorder="1" applyAlignment="1" applyProtection="1"/>
    <xf numFmtId="0" fontId="18" fillId="19" borderId="0" xfId="0" applyFont="1" applyFill="1" applyAlignment="1">
      <alignment horizontal="right"/>
    </xf>
    <xf numFmtId="1" fontId="18" fillId="19" borderId="10" xfId="0" applyNumberFormat="1" applyFont="1" applyFill="1" applyBorder="1" applyAlignment="1">
      <alignment horizontal="left" wrapText="1"/>
    </xf>
    <xf numFmtId="3" fontId="18" fillId="19" borderId="11" xfId="0" applyNumberFormat="1" applyFont="1" applyFill="1" applyBorder="1" applyAlignment="1">
      <alignment horizontal="right" vertical="center" wrapText="1"/>
    </xf>
    <xf numFmtId="3" fontId="18" fillId="19" borderId="12" xfId="0" applyNumberFormat="1" applyFont="1" applyFill="1" applyBorder="1" applyAlignment="1">
      <alignment horizontal="right"/>
    </xf>
    <xf numFmtId="3" fontId="18" fillId="19" borderId="12" xfId="0" applyNumberFormat="1" applyFont="1" applyFill="1" applyBorder="1" applyAlignment="1">
      <alignment horizontal="right" wrapText="1"/>
    </xf>
    <xf numFmtId="3" fontId="18" fillId="19" borderId="12" xfId="0" applyNumberFormat="1" applyFont="1" applyFill="1" applyBorder="1" applyAlignment="1">
      <alignment horizontal="right" vertical="center" wrapText="1"/>
    </xf>
    <xf numFmtId="3" fontId="18" fillId="19" borderId="13" xfId="0" applyNumberFormat="1" applyFont="1" applyFill="1" applyBorder="1" applyAlignment="1">
      <alignment horizontal="right" vertical="center" wrapText="1"/>
    </xf>
    <xf numFmtId="3" fontId="18" fillId="19" borderId="14" xfId="0" applyNumberFormat="1" applyFont="1" applyFill="1" applyBorder="1" applyAlignment="1">
      <alignment horizontal="right" vertical="center" wrapText="1"/>
    </xf>
    <xf numFmtId="1" fontId="18" fillId="19" borderId="20" xfId="0" applyNumberFormat="1" applyFont="1" applyFill="1" applyBorder="1" applyAlignment="1">
      <alignment horizontal="left" wrapText="1"/>
    </xf>
    <xf numFmtId="3" fontId="18" fillId="19" borderId="21" xfId="0" applyNumberFormat="1" applyFont="1" applyFill="1" applyBorder="1" applyAlignment="1">
      <alignment horizontal="right"/>
    </xf>
    <xf numFmtId="3" fontId="18" fillId="19" borderId="22" xfId="0" applyNumberFormat="1" applyFont="1" applyFill="1" applyBorder="1" applyAlignment="1">
      <alignment horizontal="right"/>
    </xf>
    <xf numFmtId="3" fontId="18" fillId="19" borderId="23" xfId="0" applyNumberFormat="1" applyFont="1" applyFill="1" applyBorder="1" applyAlignment="1">
      <alignment horizontal="right"/>
    </xf>
    <xf numFmtId="3" fontId="18" fillId="19" borderId="24" xfId="0" applyNumberFormat="1" applyFont="1" applyFill="1" applyBorder="1" applyAlignment="1">
      <alignment horizontal="right"/>
    </xf>
    <xf numFmtId="1" fontId="18" fillId="19" borderId="20" xfId="0" applyNumberFormat="1" applyFont="1" applyFill="1" applyBorder="1" applyAlignment="1">
      <alignment wrapText="1"/>
    </xf>
    <xf numFmtId="1" fontId="19" fillId="19" borderId="17" xfId="0" applyNumberFormat="1" applyFont="1" applyFill="1" applyBorder="1" applyAlignment="1">
      <alignment wrapText="1"/>
    </xf>
    <xf numFmtId="3" fontId="18" fillId="19" borderId="18" xfId="0" applyNumberFormat="1" applyFont="1" applyFill="1" applyBorder="1" applyAlignment="1">
      <alignment horizontal="right"/>
    </xf>
    <xf numFmtId="0" fontId="20" fillId="19" borderId="0" xfId="0" applyNumberFormat="1" applyFont="1" applyFill="1" applyBorder="1" applyAlignment="1" applyProtection="1">
      <alignment vertical="center"/>
    </xf>
    <xf numFmtId="0" fontId="23" fillId="19" borderId="0" xfId="0" applyFont="1" applyFill="1" applyBorder="1" applyAlignment="1">
      <alignment horizontal="center" vertical="center"/>
    </xf>
    <xf numFmtId="0" fontId="23" fillId="19" borderId="0" xfId="0" applyFont="1" applyFill="1" applyBorder="1" applyAlignment="1">
      <alignment vertical="center"/>
    </xf>
    <xf numFmtId="3" fontId="18" fillId="19" borderId="26" xfId="0" applyNumberFormat="1" applyFont="1" applyFill="1" applyBorder="1" applyAlignment="1">
      <alignment horizontal="right"/>
    </xf>
    <xf numFmtId="3" fontId="42" fillId="0" borderId="39" xfId="45" applyNumberFormat="1" applyFont="1" applyFill="1" applyBorder="1"/>
    <xf numFmtId="3" fontId="42" fillId="19" borderId="39" xfId="45" applyNumberFormat="1" applyFont="1" applyFill="1" applyBorder="1"/>
    <xf numFmtId="3" fontId="42" fillId="0" borderId="0" xfId="43" applyNumberFormat="1" applyFont="1"/>
    <xf numFmtId="3" fontId="35" fillId="0" borderId="0" xfId="43" applyNumberFormat="1" applyFont="1" applyAlignment="1"/>
    <xf numFmtId="3" fontId="35" fillId="0" borderId="0" xfId="43" applyNumberFormat="1" applyFont="1" applyAlignment="1">
      <alignment wrapText="1"/>
    </xf>
    <xf numFmtId="0" fontId="20" fillId="0" borderId="0" xfId="50" applyNumberFormat="1" applyFont="1" applyFill="1" applyBorder="1" applyAlignment="1" applyProtection="1"/>
    <xf numFmtId="0" fontId="45" fillId="0" borderId="0" xfId="50" applyNumberFormat="1" applyFont="1" applyFill="1" applyBorder="1" applyAlignment="1" applyProtection="1"/>
    <xf numFmtId="0" fontId="22" fillId="0" borderId="0" xfId="50" applyNumberFormat="1" applyFont="1" applyFill="1" applyBorder="1" applyAlignment="1" applyProtection="1">
      <alignment horizontal="left" wrapText="1"/>
    </xf>
    <xf numFmtId="0" fontId="29" fillId="0" borderId="0" xfId="50" applyNumberFormat="1" applyFont="1" applyFill="1" applyBorder="1" applyAlignment="1" applyProtection="1">
      <alignment wrapText="1"/>
    </xf>
    <xf numFmtId="0" fontId="28" fillId="0" borderId="49" xfId="50" quotePrefix="1" applyFont="1" applyBorder="1" applyAlignment="1">
      <alignment horizontal="left" wrapText="1"/>
    </xf>
    <xf numFmtId="0" fontId="28" fillId="0" borderId="15" xfId="50" quotePrefix="1" applyFont="1" applyBorder="1" applyAlignment="1">
      <alignment horizontal="left" wrapText="1"/>
    </xf>
    <xf numFmtId="0" fontId="28" fillId="0" borderId="15" xfId="50" quotePrefix="1" applyFont="1" applyBorder="1" applyAlignment="1">
      <alignment horizontal="center" wrapText="1"/>
    </xf>
    <xf numFmtId="0" fontId="28" fillId="0" borderId="15" xfId="50" quotePrefix="1" applyNumberFormat="1" applyFont="1" applyFill="1" applyBorder="1" applyAlignment="1" applyProtection="1">
      <alignment horizontal="left"/>
    </xf>
    <xf numFmtId="0" fontId="21" fillId="0" borderId="16" xfId="50" applyNumberFormat="1" applyFont="1" applyFill="1" applyBorder="1" applyAlignment="1" applyProtection="1">
      <alignment horizontal="center" wrapText="1"/>
    </xf>
    <xf numFmtId="0" fontId="21" fillId="0" borderId="16" xfId="50" applyNumberFormat="1" applyFont="1" applyFill="1" applyBorder="1" applyAlignment="1" applyProtection="1">
      <alignment horizontal="center" vertical="center" wrapText="1"/>
    </xf>
    <xf numFmtId="0" fontId="21" fillId="0" borderId="23" xfId="50" applyFont="1" applyBorder="1" applyAlignment="1">
      <alignment horizontal="center" vertical="center" wrapText="1"/>
    </xf>
    <xf numFmtId="3" fontId="28" fillId="23" borderId="16" xfId="50" applyNumberFormat="1" applyFont="1" applyFill="1" applyBorder="1" applyAlignment="1">
      <alignment horizontal="right"/>
    </xf>
    <xf numFmtId="0" fontId="21" fillId="0" borderId="0" xfId="50" applyFont="1" applyBorder="1" applyAlignment="1">
      <alignment horizontal="center" vertical="center" wrapText="1"/>
    </xf>
    <xf numFmtId="3" fontId="28" fillId="0" borderId="16" xfId="50" applyNumberFormat="1" applyFont="1" applyFill="1" applyBorder="1" applyAlignment="1">
      <alignment horizontal="right"/>
    </xf>
    <xf numFmtId="0" fontId="30" fillId="23" borderId="49" xfId="50" applyFont="1" applyFill="1" applyBorder="1" applyAlignment="1">
      <alignment horizontal="left"/>
    </xf>
    <xf numFmtId="0" fontId="18" fillId="23" borderId="15" xfId="50" applyNumberFormat="1" applyFont="1" applyFill="1" applyBorder="1" applyAlignment="1" applyProtection="1"/>
    <xf numFmtId="3" fontId="20" fillId="0" borderId="0" xfId="50" applyNumberFormat="1" applyFont="1" applyFill="1" applyBorder="1" applyAlignment="1" applyProtection="1"/>
    <xf numFmtId="3" fontId="28" fillId="0" borderId="16" xfId="50" applyNumberFormat="1" applyFont="1" applyBorder="1" applyAlignment="1">
      <alignment horizontal="right"/>
    </xf>
    <xf numFmtId="3" fontId="28" fillId="23" borderId="16" xfId="50" applyNumberFormat="1" applyFont="1" applyFill="1" applyBorder="1" applyAlignment="1" applyProtection="1">
      <alignment horizontal="right" wrapText="1"/>
    </xf>
    <xf numFmtId="3" fontId="28" fillId="24" borderId="49" xfId="50" quotePrefix="1" applyNumberFormat="1" applyFont="1" applyFill="1" applyBorder="1" applyAlignment="1">
      <alignment horizontal="right"/>
    </xf>
    <xf numFmtId="3" fontId="20" fillId="18" borderId="0" xfId="50" applyNumberFormat="1" applyFont="1" applyFill="1" applyBorder="1" applyAlignment="1" applyProtection="1"/>
    <xf numFmtId="3" fontId="28" fillId="23" borderId="49" xfId="50" quotePrefix="1" applyNumberFormat="1" applyFont="1" applyFill="1" applyBorder="1" applyAlignment="1">
      <alignment horizontal="right"/>
    </xf>
    <xf numFmtId="0" fontId="29" fillId="0" borderId="0" xfId="50" applyNumberFormat="1" applyFont="1" applyFill="1" applyBorder="1" applyAlignment="1" applyProtection="1"/>
    <xf numFmtId="3" fontId="29" fillId="0" borderId="0" xfId="50" applyNumberFormat="1" applyFont="1" applyFill="1" applyBorder="1" applyAlignment="1" applyProtection="1"/>
    <xf numFmtId="0" fontId="46" fillId="0" borderId="0" xfId="50" applyNumberFormat="1" applyFont="1" applyFill="1" applyBorder="1" applyAlignment="1" applyProtection="1"/>
    <xf numFmtId="0" fontId="22" fillId="0" borderId="0" xfId="50" quotePrefix="1" applyNumberFormat="1" applyFont="1" applyFill="1" applyBorder="1" applyAlignment="1" applyProtection="1">
      <alignment horizontal="left" wrapText="1"/>
    </xf>
    <xf numFmtId="0" fontId="20" fillId="0" borderId="0" xfId="50" applyNumberFormat="1" applyFont="1" applyFill="1" applyBorder="1" applyAlignment="1" applyProtection="1">
      <alignment horizontal="center"/>
    </xf>
    <xf numFmtId="0" fontId="48" fillId="0" borderId="0" xfId="50" applyNumberFormat="1" applyFont="1" applyFill="1" applyBorder="1" applyAlignment="1" applyProtection="1"/>
    <xf numFmtId="0" fontId="20" fillId="0" borderId="0" xfId="50" applyNumberFormat="1" applyFont="1" applyFill="1" applyBorder="1" applyAlignment="1" applyProtection="1">
      <alignment horizontal="right"/>
    </xf>
    <xf numFmtId="3" fontId="21" fillId="0" borderId="0" xfId="50" applyNumberFormat="1" applyFont="1" applyFill="1" applyBorder="1" applyAlignment="1" applyProtection="1"/>
    <xf numFmtId="0" fontId="49" fillId="0" borderId="16" xfId="43" applyNumberFormat="1" applyFont="1" applyFill="1" applyBorder="1" applyAlignment="1">
      <alignment vertical="center" wrapText="1"/>
    </xf>
    <xf numFmtId="3" fontId="35" fillId="19" borderId="39" xfId="47" applyNumberFormat="1" applyFont="1" applyFill="1" applyBorder="1"/>
    <xf numFmtId="3" fontId="35" fillId="19" borderId="40" xfId="47" applyNumberFormat="1" applyFont="1" applyFill="1" applyBorder="1"/>
    <xf numFmtId="3" fontId="34" fillId="19" borderId="33" xfId="47" applyNumberFormat="1" applyFont="1" applyFill="1" applyBorder="1"/>
    <xf numFmtId="0" fontId="20" fillId="0" borderId="0" xfId="50" applyNumberFormat="1" applyFont="1" applyFill="1" applyBorder="1" applyAlignment="1" applyProtection="1"/>
    <xf numFmtId="0" fontId="21" fillId="19" borderId="16" xfId="50" applyNumberFormat="1" applyFont="1" applyFill="1" applyBorder="1" applyAlignment="1" applyProtection="1">
      <alignment horizontal="center" wrapText="1"/>
    </xf>
    <xf numFmtId="3" fontId="28" fillId="19" borderId="16" xfId="50" applyNumberFormat="1" applyFont="1" applyFill="1" applyBorder="1" applyAlignment="1">
      <alignment horizontal="right"/>
    </xf>
    <xf numFmtId="3" fontId="28" fillId="19" borderId="16" xfId="50" applyNumberFormat="1" applyFont="1" applyFill="1" applyBorder="1" applyAlignment="1" applyProtection="1">
      <alignment horizontal="right" wrapText="1"/>
    </xf>
    <xf numFmtId="0" fontId="21" fillId="19" borderId="16" xfId="50" applyNumberFormat="1" applyFont="1" applyFill="1" applyBorder="1" applyAlignment="1" applyProtection="1">
      <alignment horizontal="center" vertical="center" wrapText="1"/>
    </xf>
    <xf numFmtId="3" fontId="28" fillId="19" borderId="49" xfId="50" quotePrefix="1" applyNumberFormat="1" applyFont="1" applyFill="1" applyBorder="1" applyAlignment="1">
      <alignment horizontal="right"/>
    </xf>
    <xf numFmtId="3" fontId="28" fillId="19" borderId="16" xfId="50" quotePrefix="1" applyNumberFormat="1" applyFont="1" applyFill="1" applyBorder="1" applyAlignment="1">
      <alignment horizontal="right"/>
    </xf>
    <xf numFmtId="0" fontId="22" fillId="0" borderId="0" xfId="5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Border="1" applyAlignment="1" applyProtection="1">
      <alignment wrapText="1"/>
    </xf>
    <xf numFmtId="0" fontId="0" fillId="0" borderId="0" xfId="0" applyNumberFormat="1" applyFill="1" applyBorder="1" applyAlignment="1" applyProtection="1"/>
    <xf numFmtId="0" fontId="20" fillId="0" borderId="0" xfId="50" applyNumberFormat="1" applyFont="1" applyFill="1" applyBorder="1" applyAlignment="1" applyProtection="1">
      <alignment vertical="center" wrapText="1"/>
    </xf>
    <xf numFmtId="0" fontId="44" fillId="0" borderId="0" xfId="50" applyNumberFormat="1" applyFont="1" applyFill="1" applyBorder="1" applyAlignment="1" applyProtection="1">
      <alignment horizontal="left"/>
    </xf>
    <xf numFmtId="0" fontId="47" fillId="0" borderId="0" xfId="50" applyNumberFormat="1" applyFont="1" applyFill="1" applyBorder="1" applyAlignment="1" applyProtection="1">
      <alignment wrapText="1"/>
    </xf>
    <xf numFmtId="0" fontId="43" fillId="0" borderId="0" xfId="50" applyNumberFormat="1" applyFill="1" applyBorder="1" applyAlignment="1" applyProtection="1">
      <alignment wrapText="1"/>
    </xf>
    <xf numFmtId="0" fontId="35" fillId="0" borderId="0" xfId="51" applyNumberFormat="1" applyFont="1" applyAlignment="1">
      <alignment horizontal="left"/>
    </xf>
    <xf numFmtId="0" fontId="20" fillId="0" borderId="0" xfId="50" applyNumberFormat="1" applyFont="1" applyFill="1" applyBorder="1" applyAlignment="1" applyProtection="1">
      <alignment horizontal="right"/>
    </xf>
    <xf numFmtId="0" fontId="43" fillId="0" borderId="0" xfId="50" applyNumberFormat="1" applyFill="1" applyBorder="1" applyAlignment="1" applyProtection="1">
      <alignment horizontal="right"/>
    </xf>
    <xf numFmtId="0" fontId="22" fillId="0" borderId="0" xfId="50" quotePrefix="1" applyNumberFormat="1" applyFont="1" applyFill="1" applyBorder="1" applyAlignment="1" applyProtection="1">
      <alignment horizontal="center" vertical="center" wrapText="1"/>
    </xf>
    <xf numFmtId="0" fontId="29" fillId="0" borderId="0" xfId="50" applyNumberFormat="1" applyFont="1" applyFill="1" applyBorder="1" applyAlignment="1" applyProtection="1">
      <alignment horizontal="center" vertical="center" wrapText="1"/>
    </xf>
    <xf numFmtId="0" fontId="20" fillId="0" borderId="0" xfId="50" applyNumberFormat="1" applyFont="1" applyFill="1" applyBorder="1" applyAlignment="1" applyProtection="1"/>
    <xf numFmtId="0" fontId="30" fillId="0" borderId="49" xfId="50" applyNumberFormat="1" applyFont="1" applyFill="1" applyBorder="1" applyAlignment="1" applyProtection="1">
      <alignment horizontal="left" wrapText="1"/>
    </xf>
    <xf numFmtId="0" fontId="31" fillId="0" borderId="15" xfId="50" applyNumberFormat="1" applyFont="1" applyFill="1" applyBorder="1" applyAlignment="1" applyProtection="1">
      <alignment wrapText="1"/>
    </xf>
    <xf numFmtId="0" fontId="30" fillId="23" borderId="49" xfId="50" quotePrefix="1" applyNumberFormat="1" applyFont="1" applyFill="1" applyBorder="1" applyAlignment="1" applyProtection="1">
      <alignment horizontal="left" wrapText="1"/>
    </xf>
    <xf numFmtId="0" fontId="31" fillId="23" borderId="15" xfId="50" applyNumberFormat="1" applyFont="1" applyFill="1" applyBorder="1" applyAlignment="1" applyProtection="1">
      <alignment wrapText="1"/>
    </xf>
    <xf numFmtId="0" fontId="30" fillId="0" borderId="49" xfId="50" quotePrefix="1" applyNumberFormat="1" applyFont="1" applyFill="1" applyBorder="1" applyAlignment="1" applyProtection="1">
      <alignment horizontal="left" wrapText="1"/>
    </xf>
    <xf numFmtId="0" fontId="20" fillId="0" borderId="30" xfId="50" applyNumberFormat="1" applyFont="1" applyFill="1" applyBorder="1" applyAlignment="1" applyProtection="1">
      <alignment horizontal="right"/>
    </xf>
    <xf numFmtId="0" fontId="0" fillId="0" borderId="30" xfId="0" applyNumberFormat="1" applyFill="1" applyBorder="1" applyAlignment="1" applyProtection="1">
      <alignment horizontal="right"/>
    </xf>
    <xf numFmtId="0" fontId="28" fillId="23" borderId="49" xfId="50" applyNumberFormat="1" applyFont="1" applyFill="1" applyBorder="1" applyAlignment="1" applyProtection="1">
      <alignment horizontal="left" wrapText="1"/>
    </xf>
    <xf numFmtId="0" fontId="28" fillId="23" borderId="15" xfId="50" applyNumberFormat="1" applyFont="1" applyFill="1" applyBorder="1" applyAlignment="1" applyProtection="1">
      <alignment horizontal="left" wrapText="1"/>
    </xf>
    <xf numFmtId="0" fontId="28" fillId="23" borderId="31" xfId="50" applyNumberFormat="1" applyFont="1" applyFill="1" applyBorder="1" applyAlignment="1" applyProtection="1">
      <alignment horizontal="left" wrapText="1"/>
    </xf>
    <xf numFmtId="0" fontId="20" fillId="0" borderId="0" xfId="50" applyNumberFormat="1" applyFont="1" applyFill="1" applyBorder="1" applyAlignment="1" applyProtection="1">
      <alignment wrapText="1"/>
    </xf>
    <xf numFmtId="0" fontId="30" fillId="23" borderId="49" xfId="50" applyNumberFormat="1" applyFont="1" applyFill="1" applyBorder="1" applyAlignment="1" applyProtection="1">
      <alignment horizontal="left" wrapText="1"/>
    </xf>
    <xf numFmtId="0" fontId="18" fillId="23" borderId="15" xfId="50" applyNumberFormat="1" applyFont="1" applyFill="1" applyBorder="1" applyAlignment="1" applyProtection="1"/>
    <xf numFmtId="0" fontId="18" fillId="0" borderId="15" xfId="50" applyNumberFormat="1" applyFont="1" applyFill="1" applyBorder="1" applyAlignment="1" applyProtection="1"/>
    <xf numFmtId="0" fontId="30" fillId="0" borderId="49" xfId="50" quotePrefix="1" applyFont="1" applyFill="1" applyBorder="1" applyAlignment="1">
      <alignment horizontal="left"/>
    </xf>
    <xf numFmtId="0" fontId="18" fillId="0" borderId="15" xfId="50" applyNumberFormat="1" applyFont="1" applyFill="1" applyBorder="1" applyAlignment="1" applyProtection="1">
      <alignment wrapText="1"/>
    </xf>
    <xf numFmtId="0" fontId="30" fillId="0" borderId="49" xfId="50" quotePrefix="1" applyFont="1" applyBorder="1" applyAlignment="1">
      <alignment horizontal="left"/>
    </xf>
    <xf numFmtId="0" fontId="28" fillId="24" borderId="49" xfId="50" applyNumberFormat="1" applyFont="1" applyFill="1" applyBorder="1" applyAlignment="1" applyProtection="1">
      <alignment horizontal="left" wrapText="1"/>
    </xf>
    <xf numFmtId="0" fontId="28" fillId="24" borderId="15" xfId="50" applyNumberFormat="1" applyFont="1" applyFill="1" applyBorder="1" applyAlignment="1" applyProtection="1">
      <alignment horizontal="left" wrapText="1"/>
    </xf>
    <xf numFmtId="0" fontId="28" fillId="24" borderId="31" xfId="50" applyNumberFormat="1" applyFont="1" applyFill="1" applyBorder="1" applyAlignment="1" applyProtection="1">
      <alignment horizontal="left" wrapText="1"/>
    </xf>
    <xf numFmtId="3" fontId="35" fillId="0" borderId="0" xfId="43" applyNumberFormat="1" applyFont="1" applyAlignment="1">
      <alignment horizontal="center" wrapText="1"/>
    </xf>
    <xf numFmtId="0" fontId="35" fillId="0" borderId="0" xfId="43" applyNumberFormat="1" applyFont="1" applyAlignment="1">
      <alignment horizontal="center"/>
    </xf>
    <xf numFmtId="3" fontId="35" fillId="0" borderId="0" xfId="43" applyNumberFormat="1" applyFont="1" applyAlignment="1">
      <alignment horizontal="center"/>
    </xf>
    <xf numFmtId="0" fontId="35" fillId="0" borderId="0" xfId="43" applyNumberFormat="1" applyFont="1" applyAlignment="1">
      <alignment horizontal="left"/>
    </xf>
    <xf numFmtId="0" fontId="22" fillId="0" borderId="30" xfId="0" quotePrefix="1" applyNumberFormat="1" applyFont="1" applyFill="1" applyBorder="1" applyAlignment="1" applyProtection="1">
      <alignment horizontal="left" wrapText="1"/>
    </xf>
    <xf numFmtId="0" fontId="29" fillId="0" borderId="30" xfId="0" applyNumberFormat="1" applyFont="1" applyFill="1" applyBorder="1" applyAlignment="1" applyProtection="1">
      <alignment wrapText="1"/>
    </xf>
    <xf numFmtId="3" fontId="35" fillId="0" borderId="0" xfId="43" applyNumberFormat="1" applyFont="1" applyAlignment="1"/>
    <xf numFmtId="3" fontId="35" fillId="0" borderId="50" xfId="43" applyNumberFormat="1" applyFont="1" applyBorder="1" applyAlignment="1">
      <alignment horizontal="right"/>
    </xf>
    <xf numFmtId="0" fontId="0" fillId="0" borderId="50" xfId="0" applyNumberFormat="1" applyFill="1" applyBorder="1" applyAlignment="1" applyProtection="1">
      <alignment horizontal="right"/>
    </xf>
    <xf numFmtId="0" fontId="30" fillId="19" borderId="26" xfId="0" applyFont="1" applyFill="1" applyBorder="1" applyAlignment="1">
      <alignment horizontal="center" vertical="center"/>
    </xf>
    <xf numFmtId="0" fontId="31" fillId="19" borderId="27" xfId="0" applyFont="1" applyFill="1" applyBorder="1" applyAlignment="1">
      <alignment horizontal="center" vertical="center"/>
    </xf>
    <xf numFmtId="0" fontId="31" fillId="19" borderId="28" xfId="0" applyFont="1" applyFill="1" applyBorder="1" applyAlignment="1">
      <alignment horizontal="center" vertical="center"/>
    </xf>
    <xf numFmtId="3" fontId="19" fillId="19" borderId="26" xfId="0" applyNumberFormat="1" applyFont="1" applyFill="1" applyBorder="1" applyAlignment="1">
      <alignment horizontal="center"/>
    </xf>
    <xf numFmtId="3" fontId="19" fillId="19" borderId="27" xfId="0" applyNumberFormat="1" applyFont="1" applyFill="1" applyBorder="1" applyAlignment="1">
      <alignment horizontal="center"/>
    </xf>
    <xf numFmtId="3" fontId="19" fillId="19" borderId="28" xfId="0" applyNumberFormat="1" applyFont="1" applyFill="1" applyBorder="1" applyAlignment="1">
      <alignment horizont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3" fontId="34" fillId="0" borderId="39" xfId="43" applyNumberFormat="1" applyFont="1" applyBorder="1" applyAlignment="1">
      <alignment horizontal="left" vertical="center" wrapText="1"/>
    </xf>
    <xf numFmtId="3" fontId="34" fillId="0" borderId="39" xfId="43" applyNumberFormat="1" applyFont="1" applyBorder="1" applyAlignment="1">
      <alignment horizontal="left" vertical="center"/>
    </xf>
    <xf numFmtId="3" fontId="37" fillId="0" borderId="36" xfId="43" applyNumberFormat="1" applyFont="1" applyBorder="1" applyAlignment="1">
      <alignment wrapText="1"/>
    </xf>
    <xf numFmtId="0" fontId="38" fillId="0" borderId="0" xfId="43" applyFont="1" applyBorder="1" applyAlignment="1">
      <alignment wrapText="1"/>
    </xf>
    <xf numFmtId="0" fontId="35" fillId="0" borderId="0" xfId="43" applyNumberFormat="1" applyFont="1" applyAlignment="1"/>
    <xf numFmtId="0" fontId="33" fillId="0" borderId="0" xfId="43" applyAlignment="1"/>
    <xf numFmtId="164" fontId="34" fillId="0" borderId="40" xfId="48" applyNumberFormat="1" applyFont="1" applyFill="1" applyBorder="1" applyAlignment="1">
      <alignment wrapText="1"/>
    </xf>
    <xf numFmtId="0" fontId="0" fillId="0" borderId="40" xfId="0" applyNumberFormat="1" applyFill="1" applyBorder="1" applyAlignment="1" applyProtection="1">
      <alignment wrapText="1"/>
    </xf>
    <xf numFmtId="0" fontId="34" fillId="0" borderId="0" xfId="43" applyNumberFormat="1" applyFont="1" applyBorder="1" applyAlignment="1">
      <alignment horizontal="center"/>
    </xf>
    <xf numFmtId="0" fontId="34" fillId="0" borderId="0" xfId="43" applyNumberFormat="1" applyFont="1" applyAlignment="1">
      <alignment horizontal="center" wrapText="1"/>
    </xf>
    <xf numFmtId="0" fontId="35" fillId="0" borderId="0" xfId="43" applyFont="1" applyAlignment="1">
      <alignment horizontal="center" wrapText="1"/>
    </xf>
    <xf numFmtId="3" fontId="35" fillId="0" borderId="0" xfId="43" applyNumberFormat="1" applyFont="1" applyAlignment="1">
      <alignment wrapText="1"/>
    </xf>
    <xf numFmtId="3" fontId="31" fillId="0" borderId="0" xfId="43" applyNumberFormat="1" applyFont="1" applyAlignment="1">
      <alignment horizontal="right"/>
    </xf>
    <xf numFmtId="0" fontId="35" fillId="0" borderId="0" xfId="43" applyNumberFormat="1" applyFont="1" applyAlignment="1">
      <alignment wrapText="1"/>
    </xf>
    <xf numFmtId="0" fontId="33" fillId="0" borderId="0" xfId="43" applyAlignment="1">
      <alignment wrapText="1"/>
    </xf>
    <xf numFmtId="3" fontId="37" fillId="0" borderId="0" xfId="43" applyNumberFormat="1" applyFont="1" applyBorder="1" applyAlignment="1">
      <alignment wrapText="1"/>
    </xf>
    <xf numFmtId="0" fontId="38" fillId="0" borderId="0" xfId="43" applyFont="1" applyAlignment="1">
      <alignment wrapText="1"/>
    </xf>
    <xf numFmtId="0" fontId="35" fillId="0" borderId="0" xfId="43" applyNumberFormat="1" applyFont="1" applyAlignment="1">
      <alignment horizontal="left" wrapText="1"/>
    </xf>
    <xf numFmtId="0" fontId="0" fillId="0" borderId="0" xfId="0" applyNumberFormat="1" applyFill="1" applyBorder="1" applyAlignment="1" applyProtection="1">
      <alignment horizontal="left" wrapText="1"/>
    </xf>
    <xf numFmtId="3" fontId="41" fillId="0" borderId="46" xfId="43" applyNumberFormat="1" applyFont="1" applyBorder="1" applyAlignment="1">
      <alignment horizontal="left" vertical="center" wrapText="1"/>
    </xf>
    <xf numFmtId="3" fontId="41" fillId="0" borderId="47" xfId="43" applyNumberFormat="1" applyFont="1" applyBorder="1" applyAlignment="1">
      <alignment horizontal="left" vertical="center" wrapText="1"/>
    </xf>
    <xf numFmtId="3" fontId="41" fillId="0" borderId="48" xfId="43" applyNumberFormat="1" applyFont="1" applyBorder="1" applyAlignment="1">
      <alignment horizontal="left" vertical="center" wrapText="1"/>
    </xf>
  </cellXfs>
  <cellStyles count="5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40% - Isticanje1" xfId="49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 2" xfId="37"/>
    <cellStyle name="Note" xfId="38"/>
    <cellStyle name="Obično" xfId="0" builtinId="0"/>
    <cellStyle name="Obično 2" xfId="43"/>
    <cellStyle name="Obično 2 2" xfId="51"/>
    <cellStyle name="Obično 3" xfId="50"/>
    <cellStyle name="Output" xfId="39"/>
    <cellStyle name="Title" xfId="40"/>
    <cellStyle name="Total" xfId="41"/>
    <cellStyle name="Warning Text" xfId="42"/>
    <cellStyle name="Zarez 2" xfId="44"/>
    <cellStyle name="Zarez 3" xfId="45"/>
    <cellStyle name="Zarez 4" xfId="46"/>
    <cellStyle name="Zarez 5" xfId="47"/>
    <cellStyle name="Zarez 6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242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243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1</xdr:col>
      <xdr:colOff>0</xdr:colOff>
      <xdr:row>22</xdr:row>
      <xdr:rowOff>0</xdr:rowOff>
    </xdr:to>
    <xdr:sp macro="" textlink="">
      <xdr:nvSpPr>
        <xdr:cNvPr id="2244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20</xdr:row>
      <xdr:rowOff>19050</xdr:rowOff>
    </xdr:from>
    <xdr:to>
      <xdr:col>0</xdr:col>
      <xdr:colOff>1057275</xdr:colOff>
      <xdr:row>22</xdr:row>
      <xdr:rowOff>0</xdr:rowOff>
    </xdr:to>
    <xdr:sp macro="" textlink="">
      <xdr:nvSpPr>
        <xdr:cNvPr id="2245" name="Line 2"/>
        <xdr:cNvSpPr>
          <a:spLocks noChangeShapeType="1"/>
        </xdr:cNvSpPr>
      </xdr:nvSpPr>
      <xdr:spPr bwMode="auto">
        <a:xfrm>
          <a:off x="9525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36</xdr:row>
      <xdr:rowOff>19050</xdr:rowOff>
    </xdr:from>
    <xdr:to>
      <xdr:col>1</xdr:col>
      <xdr:colOff>0</xdr:colOff>
      <xdr:row>38</xdr:row>
      <xdr:rowOff>0</xdr:rowOff>
    </xdr:to>
    <xdr:sp macro="" textlink="">
      <xdr:nvSpPr>
        <xdr:cNvPr id="2246" name="Line 1"/>
        <xdr:cNvSpPr>
          <a:spLocks noChangeShapeType="1"/>
        </xdr:cNvSpPr>
      </xdr:nvSpPr>
      <xdr:spPr bwMode="auto">
        <a:xfrm>
          <a:off x="19050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36</xdr:row>
      <xdr:rowOff>19050</xdr:rowOff>
    </xdr:from>
    <xdr:to>
      <xdr:col>0</xdr:col>
      <xdr:colOff>1057275</xdr:colOff>
      <xdr:row>38</xdr:row>
      <xdr:rowOff>0</xdr:rowOff>
    </xdr:to>
    <xdr:sp macro="" textlink="">
      <xdr:nvSpPr>
        <xdr:cNvPr id="2247" name="Line 2"/>
        <xdr:cNvSpPr>
          <a:spLocks noChangeShapeType="1"/>
        </xdr:cNvSpPr>
      </xdr:nvSpPr>
      <xdr:spPr bwMode="auto">
        <a:xfrm>
          <a:off x="9525" y="802005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Q46"/>
  <sheetViews>
    <sheetView tabSelected="1" workbookViewId="0">
      <selection activeCell="M5" sqref="M5:N5"/>
    </sheetView>
  </sheetViews>
  <sheetFormatPr defaultColWidth="11.42578125" defaultRowHeight="12.75"/>
  <cols>
    <col min="1" max="2" width="4.28515625" style="237" customWidth="1"/>
    <col min="3" max="3" width="5.5703125" style="237" customWidth="1"/>
    <col min="4" max="4" width="5.28515625" style="263" customWidth="1"/>
    <col min="5" max="5" width="36.140625" style="237" customWidth="1"/>
    <col min="6" max="6" width="14.5703125" style="237" customWidth="1"/>
    <col min="7" max="7" width="14.140625" style="237" customWidth="1"/>
    <col min="8" max="8" width="12.7109375" style="237" customWidth="1"/>
    <col min="9" max="9" width="14.85546875" style="237" customWidth="1"/>
    <col min="10" max="10" width="14.140625" style="237" customWidth="1"/>
    <col min="11" max="11" width="12.85546875" style="237" customWidth="1"/>
    <col min="12" max="12" width="14.28515625" style="237" customWidth="1"/>
    <col min="13" max="13" width="14" style="237" customWidth="1"/>
    <col min="14" max="14" width="13.28515625" style="237" customWidth="1"/>
    <col min="15" max="16384" width="11.42578125" style="237"/>
  </cols>
  <sheetData>
    <row r="2" spans="1:17" ht="20.25" customHeight="1">
      <c r="A2" s="282" t="s">
        <v>103</v>
      </c>
      <c r="B2" s="282"/>
      <c r="C2" s="282"/>
      <c r="D2" s="282"/>
      <c r="E2" s="282"/>
      <c r="F2" s="282"/>
      <c r="G2" s="282"/>
      <c r="H2" s="282"/>
      <c r="I2" s="280"/>
      <c r="J2" s="280"/>
      <c r="K2" s="280"/>
      <c r="L2" s="280"/>
      <c r="M2" s="280"/>
      <c r="N2" s="280"/>
    </row>
    <row r="3" spans="1:17" ht="48" customHeight="1">
      <c r="A3" s="278" t="s">
        <v>138</v>
      </c>
      <c r="B3" s="278"/>
      <c r="C3" s="278"/>
      <c r="D3" s="278"/>
      <c r="E3" s="278"/>
      <c r="F3" s="278"/>
      <c r="G3" s="278"/>
      <c r="H3" s="278"/>
      <c r="I3" s="279"/>
      <c r="J3" s="279"/>
      <c r="K3" s="279"/>
      <c r="L3" s="280"/>
      <c r="M3" s="280"/>
      <c r="N3" s="280"/>
    </row>
    <row r="4" spans="1:17" s="238" customFormat="1" ht="26.25" customHeight="1">
      <c r="A4" s="278" t="s">
        <v>104</v>
      </c>
      <c r="B4" s="278"/>
      <c r="C4" s="278"/>
      <c r="D4" s="278"/>
      <c r="E4" s="278"/>
      <c r="F4" s="278"/>
      <c r="G4" s="281"/>
      <c r="H4" s="281"/>
      <c r="I4" s="280"/>
      <c r="J4" s="280"/>
      <c r="K4" s="280"/>
      <c r="L4" s="280"/>
      <c r="M4" s="280"/>
      <c r="N4" s="280"/>
    </row>
    <row r="5" spans="1:17" ht="15.75" customHeight="1">
      <c r="A5" s="239"/>
      <c r="B5" s="240"/>
      <c r="C5" s="240"/>
      <c r="D5" s="240"/>
      <c r="E5" s="240"/>
      <c r="M5" s="296" t="s">
        <v>144</v>
      </c>
      <c r="N5" s="297"/>
    </row>
    <row r="6" spans="1:17" ht="68.25" customHeight="1">
      <c r="A6" s="241"/>
      <c r="B6" s="242"/>
      <c r="C6" s="242"/>
      <c r="D6" s="243"/>
      <c r="E6" s="244"/>
      <c r="F6" s="245" t="s">
        <v>105</v>
      </c>
      <c r="G6" s="272" t="s">
        <v>139</v>
      </c>
      <c r="H6" s="272" t="s">
        <v>97</v>
      </c>
      <c r="I6" s="245" t="s">
        <v>106</v>
      </c>
      <c r="J6" s="272" t="s">
        <v>141</v>
      </c>
      <c r="K6" s="272" t="s">
        <v>97</v>
      </c>
      <c r="L6" s="246" t="s">
        <v>107</v>
      </c>
      <c r="M6" s="275" t="s">
        <v>140</v>
      </c>
      <c r="N6" s="272" t="s">
        <v>97</v>
      </c>
      <c r="O6" s="247"/>
    </row>
    <row r="7" spans="1:17" ht="27.75" customHeight="1">
      <c r="A7" s="302" t="s">
        <v>108</v>
      </c>
      <c r="B7" s="294"/>
      <c r="C7" s="294"/>
      <c r="D7" s="294"/>
      <c r="E7" s="303"/>
      <c r="F7" s="248">
        <v>11517800</v>
      </c>
      <c r="G7" s="273">
        <f>+G8+G9</f>
        <v>13153939</v>
      </c>
      <c r="H7" s="273">
        <f>+G7-F7</f>
        <v>1636139</v>
      </c>
      <c r="I7" s="248">
        <v>14520300</v>
      </c>
      <c r="J7" s="273">
        <f>+J8+J9</f>
        <v>17540783</v>
      </c>
      <c r="K7" s="273">
        <f>+J7-I7</f>
        <v>3020483</v>
      </c>
      <c r="L7" s="248">
        <v>14767181</v>
      </c>
      <c r="M7" s="273">
        <f>+M8+M9</f>
        <v>10728777</v>
      </c>
      <c r="N7" s="273">
        <f>+M7-L7</f>
        <v>-4038404</v>
      </c>
      <c r="O7" s="249"/>
    </row>
    <row r="8" spans="1:17" ht="22.5" customHeight="1">
      <c r="A8" s="291" t="s">
        <v>109</v>
      </c>
      <c r="B8" s="292"/>
      <c r="C8" s="292"/>
      <c r="D8" s="292"/>
      <c r="E8" s="304"/>
      <c r="F8" s="250">
        <v>11517800</v>
      </c>
      <c r="G8" s="273">
        <f>+'FP Ril ukupni'!F8+'FP Ril ukupni'!F9+'FP Ril ukupni'!F10+'FP Ril ukupni'!F11+'FP Ril ukupni'!F12+'FP Ril ukupni'!F14</f>
        <v>13153939</v>
      </c>
      <c r="H8" s="273">
        <f t="shared" ref="H8:H13" si="0">+G8-F8</f>
        <v>1636139</v>
      </c>
      <c r="I8" s="250">
        <v>14520300</v>
      </c>
      <c r="J8" s="273">
        <f>+'FP Ril ukupni'!I8+'FP Ril ukupni'!I9+'FP Ril ukupni'!I10+'FP Ril ukupni'!I11+'FP Ril ukupni'!I12+'FP Ril ukupni'!I14</f>
        <v>17540783</v>
      </c>
      <c r="K8" s="273">
        <f t="shared" ref="K8:K13" si="1">+J8-I8</f>
        <v>3020483</v>
      </c>
      <c r="L8" s="250">
        <v>14767181</v>
      </c>
      <c r="M8" s="273">
        <f>+'FP Ril ukupni'!L8+'FP Ril ukupni'!L9+'FP Ril ukupni'!L10+'FP Ril ukupni'!L11+'FP Ril ukupni'!L12+'FP Ril ukupni'!L14</f>
        <v>10728777</v>
      </c>
      <c r="N8" s="273">
        <f t="shared" ref="N8:N13" si="2">+M8-L8</f>
        <v>-4038404</v>
      </c>
    </row>
    <row r="9" spans="1:17" ht="22.5" customHeight="1">
      <c r="A9" s="305" t="s">
        <v>110</v>
      </c>
      <c r="B9" s="304"/>
      <c r="C9" s="304"/>
      <c r="D9" s="304"/>
      <c r="E9" s="304"/>
      <c r="F9" s="250">
        <v>0</v>
      </c>
      <c r="G9" s="273">
        <f>+'FP Ril ukupni'!F13</f>
        <v>0</v>
      </c>
      <c r="H9" s="273">
        <f t="shared" si="0"/>
        <v>0</v>
      </c>
      <c r="I9" s="250">
        <v>0</v>
      </c>
      <c r="J9" s="273">
        <f>+'FP Ril ukupni'!I13</f>
        <v>0</v>
      </c>
      <c r="K9" s="273">
        <f t="shared" si="1"/>
        <v>0</v>
      </c>
      <c r="L9" s="250">
        <v>0</v>
      </c>
      <c r="M9" s="273">
        <f>+'FP Ril ukupni'!L13</f>
        <v>0</v>
      </c>
      <c r="N9" s="273">
        <f t="shared" si="2"/>
        <v>0</v>
      </c>
    </row>
    <row r="10" spans="1:17" ht="22.5" customHeight="1">
      <c r="A10" s="251" t="s">
        <v>111</v>
      </c>
      <c r="B10" s="252"/>
      <c r="C10" s="252"/>
      <c r="D10" s="252"/>
      <c r="E10" s="252"/>
      <c r="F10" s="248">
        <v>11436299.6</v>
      </c>
      <c r="G10" s="273">
        <f>+G11+G12</f>
        <v>13113059.6</v>
      </c>
      <c r="H10" s="273">
        <f t="shared" si="0"/>
        <v>1676760</v>
      </c>
      <c r="I10" s="248">
        <v>14436299.6</v>
      </c>
      <c r="J10" s="273">
        <f>+J11+J12</f>
        <v>17456782.600000001</v>
      </c>
      <c r="K10" s="273">
        <f t="shared" si="1"/>
        <v>3020483.0000000019</v>
      </c>
      <c r="L10" s="248">
        <v>14436299.6</v>
      </c>
      <c r="M10" s="273">
        <f>+M11+M12</f>
        <v>10416799.6</v>
      </c>
      <c r="N10" s="273">
        <f t="shared" si="2"/>
        <v>-4019500</v>
      </c>
    </row>
    <row r="11" spans="1:17" ht="22.5" customHeight="1">
      <c r="A11" s="295" t="s">
        <v>112</v>
      </c>
      <c r="B11" s="292"/>
      <c r="C11" s="292"/>
      <c r="D11" s="292"/>
      <c r="E11" s="306"/>
      <c r="F11" s="250">
        <v>9858584.5999999996</v>
      </c>
      <c r="G11" s="273">
        <f>+'FP Ril ukupni'!E47</f>
        <v>9919201.5999999996</v>
      </c>
      <c r="H11" s="273">
        <f t="shared" si="0"/>
        <v>60617</v>
      </c>
      <c r="I11" s="250">
        <v>9858584.5999999996</v>
      </c>
      <c r="J11" s="273">
        <f>+'FP Ril ukupni'!O47</f>
        <v>9851334.5999999996</v>
      </c>
      <c r="K11" s="273">
        <f t="shared" si="1"/>
        <v>-7250</v>
      </c>
      <c r="L11" s="250">
        <v>9858584.5999999996</v>
      </c>
      <c r="M11" s="273">
        <f>+'FP Ril ukupni'!Q47</f>
        <v>9839084.5999999996</v>
      </c>
      <c r="N11" s="273">
        <f t="shared" si="2"/>
        <v>-19500</v>
      </c>
      <c r="O11" s="253"/>
      <c r="P11" s="253"/>
    </row>
    <row r="12" spans="1:17" ht="22.5" customHeight="1">
      <c r="A12" s="307" t="s">
        <v>113</v>
      </c>
      <c r="B12" s="304"/>
      <c r="C12" s="304"/>
      <c r="D12" s="304"/>
      <c r="E12" s="304"/>
      <c r="F12" s="254">
        <v>1577715</v>
      </c>
      <c r="G12" s="273">
        <f>+'FP Ril ukupni'!E48</f>
        <v>3193858</v>
      </c>
      <c r="H12" s="273">
        <f t="shared" si="0"/>
        <v>1616143</v>
      </c>
      <c r="I12" s="254">
        <v>4577715</v>
      </c>
      <c r="J12" s="273">
        <f>+'FP Ril ukupni'!O48</f>
        <v>7605448</v>
      </c>
      <c r="K12" s="273">
        <f t="shared" si="1"/>
        <v>3027733</v>
      </c>
      <c r="L12" s="254">
        <v>4577715</v>
      </c>
      <c r="M12" s="273">
        <f>+'FP Ril ukupni'!Q48</f>
        <v>577715</v>
      </c>
      <c r="N12" s="273">
        <f t="shared" si="2"/>
        <v>-4000000</v>
      </c>
      <c r="O12" s="253"/>
      <c r="P12" s="253"/>
    </row>
    <row r="13" spans="1:17" ht="22.5" customHeight="1">
      <c r="A13" s="293" t="s">
        <v>114</v>
      </c>
      <c r="B13" s="294"/>
      <c r="C13" s="294"/>
      <c r="D13" s="294"/>
      <c r="E13" s="294"/>
      <c r="F13" s="255">
        <f>+F7-F10</f>
        <v>81500.400000000373</v>
      </c>
      <c r="G13" s="274">
        <f>+G7-G10</f>
        <v>40879.400000000373</v>
      </c>
      <c r="H13" s="273">
        <f t="shared" si="0"/>
        <v>-40621</v>
      </c>
      <c r="I13" s="255">
        <v>84000.400000000373</v>
      </c>
      <c r="J13" s="274">
        <f>+J7-J10</f>
        <v>84000.39999999851</v>
      </c>
      <c r="K13" s="273">
        <f t="shared" si="1"/>
        <v>-1.862645149230957E-9</v>
      </c>
      <c r="L13" s="255">
        <v>330881.40000000037</v>
      </c>
      <c r="M13" s="274">
        <f>+M7-M10</f>
        <v>311977.40000000037</v>
      </c>
      <c r="N13" s="273">
        <f t="shared" si="2"/>
        <v>-18904</v>
      </c>
      <c r="O13" s="253"/>
      <c r="P13" s="253"/>
      <c r="Q13" s="253"/>
    </row>
    <row r="14" spans="1:17" ht="25.5" customHeight="1">
      <c r="A14" s="278"/>
      <c r="B14" s="289"/>
      <c r="C14" s="289"/>
      <c r="D14" s="289"/>
      <c r="E14" s="289"/>
      <c r="F14" s="290"/>
      <c r="G14" s="290"/>
      <c r="H14" s="290"/>
      <c r="I14" s="253"/>
      <c r="N14" s="253"/>
    </row>
    <row r="15" spans="1:17" ht="64.5" customHeight="1">
      <c r="A15" s="241"/>
      <c r="B15" s="242"/>
      <c r="C15" s="242"/>
      <c r="D15" s="243"/>
      <c r="E15" s="244"/>
      <c r="F15" s="245" t="s">
        <v>105</v>
      </c>
      <c r="G15" s="272" t="s">
        <v>139</v>
      </c>
      <c r="H15" s="245" t="s">
        <v>106</v>
      </c>
      <c r="I15" s="272" t="s">
        <v>141</v>
      </c>
      <c r="J15" s="246" t="s">
        <v>107</v>
      </c>
      <c r="K15" s="275" t="s">
        <v>140</v>
      </c>
      <c r="M15" s="253"/>
      <c r="N15" s="253"/>
    </row>
    <row r="16" spans="1:17" ht="30.75" customHeight="1">
      <c r="A16" s="308" t="s">
        <v>115</v>
      </c>
      <c r="B16" s="309"/>
      <c r="C16" s="309"/>
      <c r="D16" s="309"/>
      <c r="E16" s="310"/>
      <c r="F16" s="256">
        <v>2500</v>
      </c>
      <c r="G16" s="276">
        <f>+'FP Ril ukupni'!F15</f>
        <v>27396</v>
      </c>
      <c r="H16" s="256"/>
      <c r="I16" s="276"/>
      <c r="J16" s="256"/>
      <c r="K16" s="277"/>
      <c r="L16" s="253"/>
      <c r="M16" s="257"/>
      <c r="N16" s="253"/>
    </row>
    <row r="17" spans="1:14" ht="34.5" customHeight="1">
      <c r="A17" s="298" t="s">
        <v>142</v>
      </c>
      <c r="B17" s="299"/>
      <c r="C17" s="299"/>
      <c r="D17" s="299"/>
      <c r="E17" s="300"/>
      <c r="F17" s="258">
        <v>-81500</v>
      </c>
      <c r="G17" s="276">
        <v>-68275</v>
      </c>
      <c r="H17" s="258">
        <v>-84000</v>
      </c>
      <c r="I17" s="276">
        <v>-84000</v>
      </c>
      <c r="J17" s="255">
        <v>-330881</v>
      </c>
      <c r="K17" s="274">
        <v>-311977</v>
      </c>
      <c r="L17" s="253"/>
      <c r="M17" s="253"/>
      <c r="N17" s="253"/>
    </row>
    <row r="18" spans="1:14" s="271" customFormat="1" ht="34.5" customHeight="1">
      <c r="A18" s="298" t="s">
        <v>116</v>
      </c>
      <c r="B18" s="299"/>
      <c r="C18" s="299"/>
      <c r="D18" s="299"/>
      <c r="E18" s="300"/>
      <c r="F18" s="258"/>
      <c r="G18" s="276">
        <f>SUM(G16:G17)</f>
        <v>-40879</v>
      </c>
      <c r="H18" s="258"/>
      <c r="I18" s="276">
        <f t="shared" ref="I18:K18" si="3">SUM(I16:I17)</f>
        <v>-84000</v>
      </c>
      <c r="J18" s="258"/>
      <c r="K18" s="277">
        <f t="shared" si="3"/>
        <v>-311977</v>
      </c>
      <c r="L18" s="253"/>
      <c r="M18" s="253"/>
      <c r="N18" s="253"/>
    </row>
    <row r="19" spans="1:14" s="259" customFormat="1" ht="25.5" customHeight="1">
      <c r="A19" s="288"/>
      <c r="B19" s="289"/>
      <c r="C19" s="289"/>
      <c r="D19" s="289"/>
      <c r="E19" s="289"/>
      <c r="F19" s="290"/>
      <c r="G19" s="290"/>
      <c r="H19" s="290"/>
      <c r="J19" s="260"/>
    </row>
    <row r="20" spans="1:14" s="259" customFormat="1" ht="46.5" hidden="1" customHeight="1">
      <c r="A20" s="241"/>
      <c r="B20" s="242"/>
      <c r="C20" s="242"/>
      <c r="D20" s="243"/>
      <c r="E20" s="244"/>
      <c r="F20" s="245" t="s">
        <v>105</v>
      </c>
      <c r="G20" s="245" t="s">
        <v>106</v>
      </c>
      <c r="H20" s="246" t="s">
        <v>107</v>
      </c>
      <c r="I20" s="260"/>
      <c r="J20" s="260"/>
      <c r="K20" s="260"/>
    </row>
    <row r="21" spans="1:14" s="259" customFormat="1" ht="35.25" hidden="1" customHeight="1">
      <c r="A21" s="291" t="s">
        <v>117</v>
      </c>
      <c r="B21" s="292"/>
      <c r="C21" s="292"/>
      <c r="D21" s="292"/>
      <c r="E21" s="292"/>
      <c r="F21" s="254"/>
      <c r="G21" s="254"/>
      <c r="H21" s="254"/>
      <c r="J21" s="260"/>
      <c r="K21" s="260"/>
    </row>
    <row r="22" spans="1:14" s="259" customFormat="1" ht="33.75" hidden="1" customHeight="1">
      <c r="A22" s="291" t="s">
        <v>118</v>
      </c>
      <c r="B22" s="292"/>
      <c r="C22" s="292"/>
      <c r="D22" s="292"/>
      <c r="E22" s="292"/>
      <c r="F22" s="254"/>
      <c r="G22" s="254"/>
      <c r="H22" s="254"/>
    </row>
    <row r="23" spans="1:14" s="259" customFormat="1" ht="22.5" hidden="1" customHeight="1">
      <c r="A23" s="293" t="s">
        <v>119</v>
      </c>
      <c r="B23" s="294"/>
      <c r="C23" s="294"/>
      <c r="D23" s="294"/>
      <c r="E23" s="294"/>
      <c r="F23" s="248">
        <f>F21-F22</f>
        <v>0</v>
      </c>
      <c r="G23" s="248">
        <f>G21-G22</f>
        <v>0</v>
      </c>
      <c r="H23" s="248">
        <f>H21-H22</f>
        <v>0</v>
      </c>
      <c r="J23" s="261"/>
      <c r="K23" s="260"/>
    </row>
    <row r="24" spans="1:14" s="259" customFormat="1" ht="25.5" hidden="1" customHeight="1">
      <c r="A24" s="288"/>
      <c r="B24" s="289"/>
      <c r="C24" s="289"/>
      <c r="D24" s="289"/>
      <c r="E24" s="289"/>
      <c r="F24" s="290"/>
      <c r="G24" s="290"/>
      <c r="H24" s="290"/>
    </row>
    <row r="25" spans="1:14" s="259" customFormat="1" ht="22.5" hidden="1" customHeight="1">
      <c r="A25" s="295" t="s">
        <v>120</v>
      </c>
      <c r="B25" s="292"/>
      <c r="C25" s="292"/>
      <c r="D25" s="292"/>
      <c r="E25" s="292"/>
      <c r="F25" s="254">
        <f>+F13+F17+F23</f>
        <v>0.40000000037252903</v>
      </c>
      <c r="G25" s="254">
        <f>+I13+I17+G23</f>
        <v>0.40000000037252903</v>
      </c>
      <c r="H25" s="254">
        <f>+L13+J17+H23</f>
        <v>0.40000000037252903</v>
      </c>
    </row>
    <row r="26" spans="1:14" s="259" customFormat="1" ht="18" hidden="1" customHeight="1">
      <c r="A26" s="262"/>
      <c r="B26" s="240"/>
      <c r="C26" s="240"/>
      <c r="D26" s="240"/>
      <c r="E26" s="240"/>
    </row>
    <row r="27" spans="1:14" ht="42" hidden="1" customHeight="1">
      <c r="A27" s="283" t="s">
        <v>121</v>
      </c>
      <c r="B27" s="284"/>
      <c r="C27" s="284"/>
      <c r="D27" s="284"/>
      <c r="E27" s="284"/>
      <c r="F27" s="284"/>
      <c r="G27" s="284"/>
      <c r="H27" s="284"/>
    </row>
    <row r="28" spans="1:14">
      <c r="E28" s="264"/>
    </row>
    <row r="29" spans="1:14">
      <c r="A29" s="286" t="s">
        <v>126</v>
      </c>
      <c r="B29" s="287"/>
      <c r="C29" s="280"/>
      <c r="D29" s="280"/>
    </row>
    <row r="30" spans="1:14">
      <c r="K30" s="301" t="s">
        <v>102</v>
      </c>
      <c r="L30" s="279"/>
      <c r="M30" s="279"/>
      <c r="N30" s="279"/>
    </row>
    <row r="31" spans="1:14" ht="14.25">
      <c r="A31" s="285"/>
      <c r="B31" s="285"/>
      <c r="G31" s="286"/>
      <c r="H31" s="287"/>
    </row>
    <row r="32" spans="1:14">
      <c r="F32" s="253"/>
      <c r="G32" s="253"/>
      <c r="H32" s="253"/>
    </row>
    <row r="33" spans="5:8">
      <c r="F33" s="253"/>
      <c r="G33" s="253"/>
      <c r="H33" s="253"/>
    </row>
    <row r="34" spans="5:8">
      <c r="E34" s="265"/>
      <c r="F34" s="266"/>
      <c r="G34" s="266"/>
      <c r="H34" s="266"/>
    </row>
    <row r="35" spans="5:8">
      <c r="E35" s="265"/>
      <c r="F35" s="253"/>
      <c r="G35" s="253"/>
      <c r="H35" s="253"/>
    </row>
    <row r="36" spans="5:8">
      <c r="E36" s="265"/>
      <c r="F36" s="253"/>
      <c r="G36" s="253"/>
      <c r="H36" s="253"/>
    </row>
    <row r="37" spans="5:8">
      <c r="E37" s="265"/>
      <c r="F37" s="253"/>
      <c r="G37" s="253"/>
      <c r="H37" s="253"/>
    </row>
    <row r="38" spans="5:8">
      <c r="E38" s="265"/>
      <c r="F38" s="253"/>
      <c r="G38" s="253"/>
      <c r="H38" s="253"/>
    </row>
    <row r="39" spans="5:8">
      <c r="E39" s="265"/>
    </row>
    <row r="44" spans="5:8">
      <c r="F44" s="253"/>
    </row>
    <row r="45" spans="5:8">
      <c r="F45" s="253"/>
    </row>
    <row r="46" spans="5:8">
      <c r="F46" s="253"/>
    </row>
  </sheetData>
  <mergeCells count="25">
    <mergeCell ref="A17:E17"/>
    <mergeCell ref="A7:E7"/>
    <mergeCell ref="A8:E8"/>
    <mergeCell ref="A9:E9"/>
    <mergeCell ref="A11:E11"/>
    <mergeCell ref="A12:E12"/>
    <mergeCell ref="A13:E13"/>
    <mergeCell ref="A14:H14"/>
    <mergeCell ref="A16:E16"/>
    <mergeCell ref="A3:N3"/>
    <mergeCell ref="A4:N4"/>
    <mergeCell ref="A2:N2"/>
    <mergeCell ref="A27:H27"/>
    <mergeCell ref="A31:B31"/>
    <mergeCell ref="G31:H31"/>
    <mergeCell ref="A19:H19"/>
    <mergeCell ref="A21:E21"/>
    <mergeCell ref="A22:E22"/>
    <mergeCell ref="A23:E23"/>
    <mergeCell ref="A24:H24"/>
    <mergeCell ref="A25:E25"/>
    <mergeCell ref="M5:N5"/>
    <mergeCell ref="A18:E18"/>
    <mergeCell ref="A29:D29"/>
    <mergeCell ref="K30:N30"/>
  </mergeCells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78"/>
  <sheetViews>
    <sheetView workbookViewId="0">
      <selection activeCell="G2" sqref="G2:H2"/>
    </sheetView>
  </sheetViews>
  <sheetFormatPr defaultColWidth="11.42578125" defaultRowHeight="12.75"/>
  <cols>
    <col min="1" max="1" width="16" style="6" customWidth="1"/>
    <col min="2" max="3" width="17.5703125" style="6" customWidth="1"/>
    <col min="4" max="4" width="17.5703125" style="37" customWidth="1"/>
    <col min="5" max="8" width="17.5703125" style="2" customWidth="1"/>
    <col min="9" max="9" width="7.85546875" style="2" customWidth="1"/>
    <col min="10" max="10" width="14.28515625" style="2" customWidth="1"/>
    <col min="11" max="11" width="7.85546875" style="2" customWidth="1"/>
    <col min="12" max="16384" width="11.42578125" style="2"/>
  </cols>
  <sheetData>
    <row r="1" spans="1:10" ht="24" customHeight="1">
      <c r="A1" s="326" t="s">
        <v>99</v>
      </c>
      <c r="B1" s="326"/>
      <c r="C1" s="326"/>
      <c r="D1" s="326"/>
      <c r="E1" s="326"/>
      <c r="F1" s="326"/>
      <c r="G1" s="326"/>
      <c r="H1" s="326"/>
      <c r="I1" s="317"/>
      <c r="J1" s="280"/>
    </row>
    <row r="2" spans="1:10" s="1" customFormat="1" ht="52.5" customHeight="1" thickBot="1">
      <c r="A2" s="5"/>
      <c r="G2" s="318" t="s">
        <v>136</v>
      </c>
      <c r="H2" s="319"/>
    </row>
    <row r="3" spans="1:10" s="1" customFormat="1" ht="26.25" thickBot="1">
      <c r="A3" s="193" t="s">
        <v>1</v>
      </c>
      <c r="B3" s="320" t="s">
        <v>21</v>
      </c>
      <c r="C3" s="321"/>
      <c r="D3" s="321"/>
      <c r="E3" s="321"/>
      <c r="F3" s="321"/>
      <c r="G3" s="321"/>
      <c r="H3" s="322"/>
    </row>
    <row r="4" spans="1:10" s="1" customFormat="1" ht="91.5" customHeight="1" thickBot="1">
      <c r="A4" s="194" t="s">
        <v>2</v>
      </c>
      <c r="B4" s="195" t="s">
        <v>3</v>
      </c>
      <c r="C4" s="196" t="s">
        <v>4</v>
      </c>
      <c r="D4" s="196" t="s">
        <v>5</v>
      </c>
      <c r="E4" s="196" t="s">
        <v>6</v>
      </c>
      <c r="F4" s="196" t="s">
        <v>7</v>
      </c>
      <c r="G4" s="196" t="s">
        <v>20</v>
      </c>
      <c r="H4" s="197" t="s">
        <v>8</v>
      </c>
    </row>
    <row r="5" spans="1:10" s="1" customFormat="1" ht="30" customHeight="1">
      <c r="A5" s="198">
        <v>638</v>
      </c>
      <c r="B5" s="199"/>
      <c r="C5" s="199"/>
      <c r="D5" s="199"/>
      <c r="E5" s="200">
        <f>+'FP Ril ukupni'!F11</f>
        <v>2350103</v>
      </c>
      <c r="F5" s="199"/>
      <c r="G5" s="199"/>
      <c r="H5" s="199"/>
      <c r="J5" s="129"/>
    </row>
    <row r="6" spans="1:10" s="1" customFormat="1" ht="1.5" hidden="1" customHeight="1">
      <c r="A6" s="201">
        <v>634</v>
      </c>
      <c r="B6" s="200"/>
      <c r="C6" s="200"/>
      <c r="D6" s="200"/>
      <c r="E6" s="200">
        <f>+'FP Ril stručno osposob.'!F11</f>
        <v>0</v>
      </c>
      <c r="F6" s="200"/>
      <c r="G6" s="200"/>
      <c r="H6" s="200"/>
    </row>
    <row r="7" spans="1:10" s="1" customFormat="1" ht="30" customHeight="1">
      <c r="A7" s="201">
        <v>641</v>
      </c>
      <c r="B7" s="200"/>
      <c r="C7" s="200"/>
      <c r="D7" s="200">
        <v>1000</v>
      </c>
      <c r="E7" s="200"/>
      <c r="F7" s="200"/>
      <c r="G7" s="200"/>
      <c r="H7" s="200"/>
    </row>
    <row r="8" spans="1:10" s="1" customFormat="1" ht="30" customHeight="1">
      <c r="A8" s="201">
        <v>651</v>
      </c>
      <c r="B8" s="202"/>
      <c r="C8" s="203"/>
      <c r="D8" s="204"/>
      <c r="E8" s="202"/>
      <c r="F8" s="202"/>
      <c r="G8" s="202"/>
      <c r="H8" s="202"/>
    </row>
    <row r="9" spans="1:10" s="1" customFormat="1" ht="30" customHeight="1">
      <c r="A9" s="201">
        <v>652</v>
      </c>
      <c r="B9" s="203"/>
      <c r="C9" s="203"/>
      <c r="D9" s="203">
        <f>+'FP Ril ukupni'!F10-D7</f>
        <v>6779000</v>
      </c>
      <c r="E9" s="203"/>
      <c r="F9" s="203"/>
      <c r="G9" s="203"/>
      <c r="H9" s="203"/>
    </row>
    <row r="10" spans="1:10" s="1" customFormat="1" ht="30" customHeight="1">
      <c r="A10" s="201">
        <v>653</v>
      </c>
      <c r="B10" s="203"/>
      <c r="C10" s="203"/>
      <c r="D10" s="203"/>
      <c r="E10" s="203"/>
      <c r="F10" s="203"/>
      <c r="G10" s="203"/>
      <c r="H10" s="203"/>
      <c r="J10" s="130"/>
    </row>
    <row r="11" spans="1:10" s="1" customFormat="1" ht="30" customHeight="1">
      <c r="A11" s="201">
        <v>661</v>
      </c>
      <c r="B11" s="203"/>
      <c r="C11" s="203">
        <f>+'FP Ril ukupni'!F9</f>
        <v>100000</v>
      </c>
      <c r="D11" s="203"/>
      <c r="E11" s="203"/>
      <c r="F11" s="203"/>
      <c r="G11" s="203"/>
      <c r="H11" s="203"/>
    </row>
    <row r="12" spans="1:10" s="1" customFormat="1" ht="30" customHeight="1">
      <c r="A12" s="201">
        <v>663</v>
      </c>
      <c r="B12" s="203"/>
      <c r="C12" s="203"/>
      <c r="D12" s="203"/>
      <c r="E12" s="203"/>
      <c r="F12" s="203"/>
      <c r="G12" s="203"/>
      <c r="H12" s="203"/>
    </row>
    <row r="13" spans="1:10" s="1" customFormat="1" ht="30" customHeight="1">
      <c r="A13" s="201">
        <v>671</v>
      </c>
      <c r="B13" s="203">
        <f>+'FP Ril ukupni'!F8</f>
        <v>3923836</v>
      </c>
      <c r="C13" s="203"/>
      <c r="D13" s="203"/>
      <c r="E13" s="203"/>
      <c r="F13" s="203"/>
      <c r="G13" s="203"/>
      <c r="H13" s="203"/>
      <c r="J13" s="129"/>
    </row>
    <row r="14" spans="1:10" s="1" customFormat="1" ht="30" customHeight="1">
      <c r="A14" s="201">
        <v>673</v>
      </c>
      <c r="B14" s="203"/>
      <c r="C14" s="203"/>
      <c r="D14" s="203"/>
      <c r="E14" s="203"/>
      <c r="F14" s="203"/>
      <c r="G14" s="203"/>
      <c r="H14" s="203"/>
    </row>
    <row r="15" spans="1:10" s="1" customFormat="1" ht="30" customHeight="1">
      <c r="A15" s="201">
        <v>722</v>
      </c>
      <c r="B15" s="203"/>
      <c r="C15" s="203"/>
      <c r="D15" s="203"/>
      <c r="E15" s="203"/>
      <c r="F15" s="203"/>
      <c r="G15" s="203"/>
      <c r="H15" s="203"/>
    </row>
    <row r="16" spans="1:10" s="1" customFormat="1" ht="30" customHeight="1">
      <c r="A16" s="201">
        <v>723</v>
      </c>
      <c r="B16" s="203"/>
      <c r="C16" s="203"/>
      <c r="D16" s="203"/>
      <c r="E16" s="203"/>
      <c r="F16" s="203"/>
      <c r="G16" s="203"/>
      <c r="H16" s="203"/>
    </row>
    <row r="17" spans="1:12" s="1" customFormat="1" ht="30" customHeight="1" thickBot="1">
      <c r="A17" s="201">
        <v>922</v>
      </c>
      <c r="B17" s="203"/>
      <c r="C17" s="203"/>
      <c r="D17" s="203"/>
      <c r="E17" s="203">
        <f>+'FP Ril stručno osposob.'!F15</f>
        <v>1372</v>
      </c>
      <c r="F17" s="203"/>
      <c r="G17" s="203">
        <f>+'FP Ril ukupni'!F15-E17</f>
        <v>26024</v>
      </c>
      <c r="H17" s="203"/>
      <c r="J17" s="129"/>
    </row>
    <row r="18" spans="1:12" s="1" customFormat="1" ht="33.75" customHeight="1" thickBot="1">
      <c r="A18" s="205" t="s">
        <v>9</v>
      </c>
      <c r="B18" s="206">
        <f>SUM(B5:B17)</f>
        <v>3923836</v>
      </c>
      <c r="C18" s="206">
        <f t="shared" ref="C18:H18" si="0">SUM(C5:C17)</f>
        <v>100000</v>
      </c>
      <c r="D18" s="206">
        <f t="shared" si="0"/>
        <v>6780000</v>
      </c>
      <c r="E18" s="206">
        <f t="shared" si="0"/>
        <v>2351475</v>
      </c>
      <c r="F18" s="206">
        <f t="shared" si="0"/>
        <v>0</v>
      </c>
      <c r="G18" s="206">
        <f t="shared" si="0"/>
        <v>26024</v>
      </c>
      <c r="H18" s="206">
        <f t="shared" si="0"/>
        <v>0</v>
      </c>
      <c r="J18" s="129"/>
      <c r="K18" s="129"/>
      <c r="L18" s="129"/>
    </row>
    <row r="19" spans="1:12" s="1" customFormat="1" ht="37.5" customHeight="1" thickBot="1">
      <c r="A19" s="207" t="s">
        <v>22</v>
      </c>
      <c r="B19" s="323">
        <f>+B18+C18+D18+E18+F18+G18+H18</f>
        <v>13181335</v>
      </c>
      <c r="C19" s="324"/>
      <c r="D19" s="324"/>
      <c r="E19" s="324"/>
      <c r="F19" s="324"/>
      <c r="G19" s="324"/>
      <c r="H19" s="325"/>
      <c r="J19" s="129"/>
      <c r="L19" s="129"/>
    </row>
    <row r="20" spans="1:12" ht="13.5" thickBot="1">
      <c r="A20" s="208"/>
      <c r="B20" s="208"/>
      <c r="C20" s="208"/>
      <c r="D20" s="209"/>
      <c r="E20" s="210"/>
      <c r="F20" s="211"/>
      <c r="G20" s="211"/>
      <c r="H20" s="212"/>
    </row>
    <row r="21" spans="1:12" ht="24" customHeight="1" thickBot="1">
      <c r="A21" s="193" t="s">
        <v>1</v>
      </c>
      <c r="B21" s="320" t="s">
        <v>23</v>
      </c>
      <c r="C21" s="321"/>
      <c r="D21" s="321"/>
      <c r="E21" s="321"/>
      <c r="F21" s="321"/>
      <c r="G21" s="321"/>
      <c r="H21" s="322"/>
      <c r="J21" s="31"/>
    </row>
    <row r="22" spans="1:12" ht="90" thickBot="1">
      <c r="A22" s="194" t="s">
        <v>2</v>
      </c>
      <c r="B22" s="195" t="s">
        <v>3</v>
      </c>
      <c r="C22" s="196" t="s">
        <v>4</v>
      </c>
      <c r="D22" s="196" t="s">
        <v>5</v>
      </c>
      <c r="E22" s="196" t="s">
        <v>6</v>
      </c>
      <c r="F22" s="196" t="s">
        <v>7</v>
      </c>
      <c r="G22" s="196" t="s">
        <v>20</v>
      </c>
      <c r="H22" s="197" t="s">
        <v>8</v>
      </c>
    </row>
    <row r="23" spans="1:12" s="41" customFormat="1">
      <c r="A23" s="213">
        <v>63</v>
      </c>
      <c r="B23" s="214"/>
      <c r="C23" s="215"/>
      <c r="D23" s="216"/>
      <c r="E23" s="217">
        <f>+'FP Ril ukupni'!I11</f>
        <v>6807942</v>
      </c>
      <c r="F23" s="217"/>
      <c r="G23" s="218"/>
      <c r="H23" s="219"/>
    </row>
    <row r="24" spans="1:12" s="41" customFormat="1" ht="13.5" thickBot="1">
      <c r="A24" s="220">
        <v>64</v>
      </c>
      <c r="B24" s="221"/>
      <c r="C24" s="222"/>
      <c r="D24" s="222">
        <v>1000</v>
      </c>
      <c r="E24" s="222"/>
      <c r="F24" s="222"/>
      <c r="G24" s="223"/>
      <c r="H24" s="224"/>
    </row>
    <row r="25" spans="1:12">
      <c r="A25" s="213">
        <v>65</v>
      </c>
      <c r="B25" s="214"/>
      <c r="C25" s="215"/>
      <c r="D25" s="216">
        <f>+'FP Ril ukupni'!I10-D24</f>
        <v>6779000</v>
      </c>
      <c r="E25" s="217"/>
      <c r="F25" s="217"/>
      <c r="G25" s="218"/>
      <c r="H25" s="219"/>
    </row>
    <row r="26" spans="1:12">
      <c r="A26" s="220">
        <v>66</v>
      </c>
      <c r="B26" s="221"/>
      <c r="C26" s="222">
        <f>+'FP Ril ukupni'!I9</f>
        <v>100000</v>
      </c>
      <c r="D26" s="222"/>
      <c r="E26" s="222"/>
      <c r="F26" s="222"/>
      <c r="G26" s="223"/>
      <c r="H26" s="224"/>
    </row>
    <row r="27" spans="1:12">
      <c r="A27" s="220">
        <v>67</v>
      </c>
      <c r="B27" s="221">
        <f>+'FP Ril ukupni'!I8</f>
        <v>3852841</v>
      </c>
      <c r="C27" s="222"/>
      <c r="D27" s="222"/>
      <c r="E27" s="222"/>
      <c r="F27" s="222"/>
      <c r="G27" s="223"/>
      <c r="H27" s="224"/>
    </row>
    <row r="28" spans="1:12" s="131" customFormat="1">
      <c r="A28" s="220">
        <v>72</v>
      </c>
      <c r="B28" s="221"/>
      <c r="C28" s="222"/>
      <c r="D28" s="222"/>
      <c r="E28" s="222"/>
      <c r="F28" s="222"/>
      <c r="G28" s="223"/>
      <c r="H28" s="224"/>
    </row>
    <row r="29" spans="1:12">
      <c r="A29" s="220">
        <v>92</v>
      </c>
      <c r="B29" s="221"/>
      <c r="C29" s="222"/>
      <c r="D29" s="222"/>
      <c r="E29" s="222"/>
      <c r="F29" s="222"/>
      <c r="G29" s="223"/>
      <c r="H29" s="224"/>
    </row>
    <row r="30" spans="1:12">
      <c r="A30" s="220"/>
      <c r="B30" s="221"/>
      <c r="C30" s="222"/>
      <c r="D30" s="222"/>
      <c r="E30" s="222"/>
      <c r="F30" s="222"/>
      <c r="G30" s="223"/>
      <c r="H30" s="224"/>
    </row>
    <row r="31" spans="1:12">
      <c r="A31" s="220"/>
      <c r="B31" s="221"/>
      <c r="C31" s="222"/>
      <c r="D31" s="222"/>
      <c r="E31" s="222"/>
      <c r="F31" s="222"/>
      <c r="G31" s="223"/>
      <c r="H31" s="224"/>
    </row>
    <row r="32" spans="1:12">
      <c r="A32" s="220"/>
      <c r="B32" s="221"/>
      <c r="C32" s="222"/>
      <c r="D32" s="222"/>
      <c r="E32" s="222"/>
      <c r="F32" s="222"/>
      <c r="G32" s="223"/>
      <c r="H32" s="224"/>
    </row>
    <row r="33" spans="1:8" ht="13.5" thickBot="1">
      <c r="A33" s="225"/>
      <c r="B33" s="221"/>
      <c r="C33" s="222"/>
      <c r="D33" s="222"/>
      <c r="E33" s="222"/>
      <c r="F33" s="222"/>
      <c r="G33" s="223"/>
      <c r="H33" s="224"/>
    </row>
    <row r="34" spans="1:8" s="1" customFormat="1" ht="30" customHeight="1" thickBot="1">
      <c r="A34" s="226" t="s">
        <v>9</v>
      </c>
      <c r="B34" s="227">
        <f>SUM(B23:B33)</f>
        <v>3852841</v>
      </c>
      <c r="C34" s="227">
        <f t="shared" ref="C34:H34" si="1">SUM(C23:C33)</f>
        <v>100000</v>
      </c>
      <c r="D34" s="227">
        <f t="shared" si="1"/>
        <v>6780000</v>
      </c>
      <c r="E34" s="227">
        <f t="shared" si="1"/>
        <v>6807942</v>
      </c>
      <c r="F34" s="227">
        <f t="shared" si="1"/>
        <v>0</v>
      </c>
      <c r="G34" s="227">
        <f t="shared" si="1"/>
        <v>0</v>
      </c>
      <c r="H34" s="227">
        <f t="shared" si="1"/>
        <v>0</v>
      </c>
    </row>
    <row r="35" spans="1:8" s="1" customFormat="1" ht="28.5" customHeight="1" thickBot="1">
      <c r="A35" s="207" t="s">
        <v>24</v>
      </c>
      <c r="B35" s="323">
        <f>+B34+C34+D34+E34+F34+G34+H34</f>
        <v>17540783</v>
      </c>
      <c r="C35" s="324"/>
      <c r="D35" s="324"/>
      <c r="E35" s="324"/>
      <c r="F35" s="324"/>
      <c r="G35" s="324"/>
      <c r="H35" s="325"/>
    </row>
    <row r="36" spans="1:8" ht="13.5" thickBot="1">
      <c r="A36" s="228"/>
      <c r="B36" s="228"/>
      <c r="C36" s="228"/>
      <c r="D36" s="229"/>
      <c r="E36" s="230"/>
      <c r="F36" s="211"/>
      <c r="G36" s="211"/>
      <c r="H36" s="211"/>
    </row>
    <row r="37" spans="1:8" ht="26.25" thickBot="1">
      <c r="A37" s="193" t="s">
        <v>1</v>
      </c>
      <c r="B37" s="320" t="s">
        <v>82</v>
      </c>
      <c r="C37" s="321"/>
      <c r="D37" s="321"/>
      <c r="E37" s="321"/>
      <c r="F37" s="321"/>
      <c r="G37" s="321"/>
      <c r="H37" s="322"/>
    </row>
    <row r="38" spans="1:8" ht="90" thickBot="1">
      <c r="A38" s="194" t="s">
        <v>2</v>
      </c>
      <c r="B38" s="195" t="s">
        <v>3</v>
      </c>
      <c r="C38" s="196" t="s">
        <v>4</v>
      </c>
      <c r="D38" s="196" t="s">
        <v>5</v>
      </c>
      <c r="E38" s="196" t="s">
        <v>6</v>
      </c>
      <c r="F38" s="196" t="s">
        <v>7</v>
      </c>
      <c r="G38" s="196" t="s">
        <v>20</v>
      </c>
      <c r="H38" s="197" t="s">
        <v>8</v>
      </c>
    </row>
    <row r="39" spans="1:8">
      <c r="A39" s="213">
        <v>63</v>
      </c>
      <c r="B39" s="214"/>
      <c r="C39" s="215"/>
      <c r="D39" s="216"/>
      <c r="E39" s="217">
        <f>+'FP Ril ukupni'!L11</f>
        <v>227977</v>
      </c>
      <c r="F39" s="217"/>
      <c r="G39" s="218"/>
      <c r="H39" s="219"/>
    </row>
    <row r="40" spans="1:8">
      <c r="A40" s="220">
        <v>64</v>
      </c>
      <c r="B40" s="221"/>
      <c r="C40" s="222"/>
      <c r="D40" s="222">
        <v>1000</v>
      </c>
      <c r="E40" s="222"/>
      <c r="F40" s="222"/>
      <c r="G40" s="223"/>
      <c r="H40" s="224"/>
    </row>
    <row r="41" spans="1:8">
      <c r="A41" s="220">
        <v>65</v>
      </c>
      <c r="B41" s="221"/>
      <c r="C41" s="222"/>
      <c r="D41" s="222">
        <f>+'FP Ril ukupni'!L10-D40</f>
        <v>6779000</v>
      </c>
      <c r="E41" s="222"/>
      <c r="F41" s="222"/>
      <c r="G41" s="223"/>
      <c r="H41" s="224"/>
    </row>
    <row r="42" spans="1:8">
      <c r="A42" s="220">
        <v>66</v>
      </c>
      <c r="B42" s="221"/>
      <c r="C42" s="222">
        <f>+'FP Ril ukupni'!L9</f>
        <v>100000</v>
      </c>
      <c r="D42" s="222"/>
      <c r="E42" s="222"/>
      <c r="F42" s="222"/>
      <c r="G42" s="223"/>
      <c r="H42" s="224"/>
    </row>
    <row r="43" spans="1:8">
      <c r="A43" s="220">
        <v>67</v>
      </c>
      <c r="B43" s="221">
        <f>+'FP Ril ukupni'!L8</f>
        <v>3620800</v>
      </c>
      <c r="C43" s="222"/>
      <c r="D43" s="222"/>
      <c r="E43" s="222"/>
      <c r="F43" s="222"/>
      <c r="G43" s="223"/>
      <c r="H43" s="224"/>
    </row>
    <row r="44" spans="1:8" ht="13.5" customHeight="1">
      <c r="A44" s="220">
        <v>92</v>
      </c>
      <c r="B44" s="221"/>
      <c r="C44" s="222"/>
      <c r="D44" s="222"/>
      <c r="E44" s="222"/>
      <c r="F44" s="222"/>
      <c r="G44" s="223"/>
      <c r="H44" s="224"/>
    </row>
    <row r="45" spans="1:8" ht="0.75" customHeight="1" thickBot="1">
      <c r="A45" s="220"/>
      <c r="B45" s="221"/>
      <c r="C45" s="222"/>
      <c r="D45" s="222"/>
      <c r="E45" s="222"/>
      <c r="F45" s="222"/>
      <c r="G45" s="223"/>
      <c r="H45" s="224"/>
    </row>
    <row r="46" spans="1:8" ht="13.5" hidden="1" customHeight="1" thickBot="1">
      <c r="A46" s="225"/>
      <c r="B46" s="221"/>
      <c r="C46" s="222"/>
      <c r="D46" s="222"/>
      <c r="E46" s="222"/>
      <c r="F46" s="222"/>
      <c r="G46" s="223"/>
      <c r="H46" s="224"/>
    </row>
    <row r="47" spans="1:8" s="1" customFormat="1" ht="30" customHeight="1" thickBot="1">
      <c r="A47" s="207" t="s">
        <v>9</v>
      </c>
      <c r="B47" s="231">
        <f>SUM(B39:B46)</f>
        <v>3620800</v>
      </c>
      <c r="C47" s="231">
        <f t="shared" ref="C47:H47" si="2">SUM(C39:C46)</f>
        <v>100000</v>
      </c>
      <c r="D47" s="231">
        <f t="shared" si="2"/>
        <v>6780000</v>
      </c>
      <c r="E47" s="231">
        <f t="shared" si="2"/>
        <v>227977</v>
      </c>
      <c r="F47" s="231">
        <f t="shared" si="2"/>
        <v>0</v>
      </c>
      <c r="G47" s="231">
        <f t="shared" si="2"/>
        <v>0</v>
      </c>
      <c r="H47" s="231">
        <f t="shared" si="2"/>
        <v>0</v>
      </c>
    </row>
    <row r="48" spans="1:8" s="1" customFormat="1" ht="28.5" customHeight="1" thickBot="1">
      <c r="A48" s="207" t="s">
        <v>83</v>
      </c>
      <c r="B48" s="323">
        <f>+B47+C47+D47+E47+F47+G47+H47</f>
        <v>10728777</v>
      </c>
      <c r="C48" s="324"/>
      <c r="D48" s="324"/>
      <c r="E48" s="324"/>
      <c r="F48" s="324"/>
      <c r="G48" s="324"/>
      <c r="H48" s="325"/>
    </row>
    <row r="49" spans="1:10" ht="3.75" customHeight="1">
      <c r="C49" s="9"/>
      <c r="D49" s="7"/>
      <c r="E49" s="10"/>
    </row>
    <row r="50" spans="1:10" s="42" customFormat="1" ht="21.75" customHeight="1">
      <c r="A50" s="312" t="s">
        <v>74</v>
      </c>
      <c r="B50" s="280"/>
      <c r="C50" s="101"/>
      <c r="D50" s="102"/>
      <c r="E50" s="103"/>
      <c r="F50" s="102"/>
      <c r="G50" s="311" t="s">
        <v>58</v>
      </c>
      <c r="H50" s="311"/>
      <c r="I50" s="102"/>
      <c r="J50" s="102"/>
    </row>
    <row r="51" spans="1:10" s="42" customFormat="1" ht="14.25">
      <c r="A51" s="312" t="s">
        <v>73</v>
      </c>
      <c r="B51" s="280"/>
      <c r="C51" s="102"/>
      <c r="D51" s="102"/>
      <c r="E51" s="103"/>
      <c r="F51" s="102"/>
      <c r="G51" s="313" t="s">
        <v>59</v>
      </c>
      <c r="H51" s="313"/>
      <c r="I51" s="102"/>
      <c r="J51" s="102"/>
    </row>
    <row r="52" spans="1:10" s="42" customFormat="1" ht="3" customHeight="1">
      <c r="A52" s="139"/>
      <c r="B52" s="140"/>
      <c r="E52" s="177"/>
    </row>
    <row r="53" spans="1:10" s="42" customFormat="1" ht="25.5" customHeight="1">
      <c r="A53" s="314" t="s">
        <v>125</v>
      </c>
      <c r="B53" s="314"/>
      <c r="C53" s="104"/>
      <c r="E53" s="177"/>
    </row>
    <row r="54" spans="1:10" s="42" customFormat="1" ht="14.25">
      <c r="A54" s="139"/>
      <c r="B54" s="140"/>
      <c r="C54" s="104"/>
      <c r="E54" s="177"/>
    </row>
    <row r="55" spans="1:10" ht="13.5" customHeight="1">
      <c r="C55" s="9"/>
      <c r="D55" s="11"/>
      <c r="E55" s="12"/>
    </row>
    <row r="56" spans="1:10" ht="13.5" customHeight="1">
      <c r="D56" s="13"/>
      <c r="E56" s="14"/>
    </row>
    <row r="57" spans="1:10" ht="13.5" customHeight="1">
      <c r="D57" s="15"/>
      <c r="E57" s="16"/>
    </row>
    <row r="58" spans="1:10" ht="13.5" customHeight="1">
      <c r="D58" s="7"/>
      <c r="E58" s="8"/>
    </row>
    <row r="59" spans="1:10" ht="28.5" customHeight="1">
      <c r="C59" s="9"/>
      <c r="D59" s="7"/>
      <c r="E59" s="17"/>
    </row>
    <row r="60" spans="1:10" ht="13.5" customHeight="1">
      <c r="C60" s="9"/>
      <c r="D60" s="7"/>
      <c r="E60" s="12"/>
    </row>
    <row r="61" spans="1:10" ht="13.5" customHeight="1">
      <c r="D61" s="7"/>
      <c r="E61" s="8"/>
    </row>
    <row r="62" spans="1:10" ht="13.5" customHeight="1">
      <c r="D62" s="7"/>
      <c r="E62" s="16"/>
    </row>
    <row r="63" spans="1:10" ht="13.5" customHeight="1">
      <c r="D63" s="7"/>
      <c r="E63" s="8"/>
    </row>
    <row r="64" spans="1:10" ht="22.5" customHeight="1">
      <c r="D64" s="7"/>
      <c r="E64" s="18"/>
    </row>
    <row r="65" spans="1:5" ht="13.5" customHeight="1">
      <c r="D65" s="13"/>
      <c r="E65" s="14"/>
    </row>
    <row r="66" spans="1:5" ht="13.5" customHeight="1">
      <c r="B66" s="9"/>
      <c r="D66" s="13"/>
      <c r="E66" s="19"/>
    </row>
    <row r="67" spans="1:5" ht="13.5" customHeight="1">
      <c r="C67" s="9"/>
      <c r="D67" s="13"/>
      <c r="E67" s="20"/>
    </row>
    <row r="68" spans="1:5" ht="13.5" customHeight="1">
      <c r="C68" s="9"/>
      <c r="D68" s="15"/>
      <c r="E68" s="12"/>
    </row>
    <row r="69" spans="1:5" ht="13.5" customHeight="1">
      <c r="D69" s="7"/>
      <c r="E69" s="8"/>
    </row>
    <row r="70" spans="1:5" ht="13.5" customHeight="1">
      <c r="B70" s="9"/>
      <c r="D70" s="7"/>
      <c r="E70" s="10"/>
    </row>
    <row r="71" spans="1:5" ht="13.5" customHeight="1">
      <c r="C71" s="9"/>
      <c r="D71" s="7"/>
      <c r="E71" s="19"/>
    </row>
    <row r="72" spans="1:5" ht="13.5" customHeight="1">
      <c r="C72" s="9"/>
      <c r="D72" s="15"/>
      <c r="E72" s="12"/>
    </row>
    <row r="73" spans="1:5" ht="13.5" customHeight="1">
      <c r="D73" s="13"/>
      <c r="E73" s="8"/>
    </row>
    <row r="74" spans="1:5" ht="13.5" customHeight="1">
      <c r="C74" s="9"/>
      <c r="D74" s="13"/>
      <c r="E74" s="19"/>
    </row>
    <row r="75" spans="1:5" ht="22.5" customHeight="1">
      <c r="D75" s="15"/>
      <c r="E75" s="18"/>
    </row>
    <row r="76" spans="1:5" ht="13.5" customHeight="1">
      <c r="D76" s="7"/>
      <c r="E76" s="8"/>
    </row>
    <row r="77" spans="1:5" ht="13.5" customHeight="1">
      <c r="D77" s="15"/>
      <c r="E77" s="12"/>
    </row>
    <row r="78" spans="1:5" ht="13.5" customHeight="1">
      <c r="D78" s="7"/>
      <c r="E78" s="8"/>
    </row>
    <row r="79" spans="1:5" ht="13.5" customHeight="1">
      <c r="D79" s="7"/>
      <c r="E79" s="8"/>
    </row>
    <row r="80" spans="1:5" ht="13.5" customHeight="1">
      <c r="A80" s="9"/>
      <c r="D80" s="21"/>
      <c r="E80" s="19"/>
    </row>
    <row r="81" spans="2:5" ht="13.5" customHeight="1">
      <c r="B81" s="9"/>
      <c r="C81" s="9"/>
      <c r="D81" s="22"/>
      <c r="E81" s="19"/>
    </row>
    <row r="82" spans="2:5" ht="13.5" customHeight="1">
      <c r="B82" s="9"/>
      <c r="C82" s="9"/>
      <c r="D82" s="22"/>
      <c r="E82" s="10"/>
    </row>
    <row r="83" spans="2:5" ht="13.5" customHeight="1">
      <c r="B83" s="9"/>
      <c r="C83" s="9"/>
      <c r="D83" s="15"/>
      <c r="E83" s="16"/>
    </row>
    <row r="84" spans="2:5">
      <c r="D84" s="7"/>
      <c r="E84" s="8"/>
    </row>
    <row r="85" spans="2:5">
      <c r="B85" s="9"/>
      <c r="D85" s="7"/>
      <c r="E85" s="19"/>
    </row>
    <row r="86" spans="2:5">
      <c r="C86" s="9"/>
      <c r="D86" s="7"/>
      <c r="E86" s="10"/>
    </row>
    <row r="87" spans="2:5">
      <c r="C87" s="9"/>
      <c r="D87" s="15"/>
      <c r="E87" s="12"/>
    </row>
    <row r="88" spans="2:5">
      <c r="D88" s="7"/>
      <c r="E88" s="8"/>
    </row>
    <row r="89" spans="2:5">
      <c r="D89" s="7"/>
      <c r="E89" s="8"/>
    </row>
    <row r="90" spans="2:5">
      <c r="D90" s="23"/>
      <c r="E90" s="24"/>
    </row>
    <row r="91" spans="2:5">
      <c r="D91" s="7"/>
      <c r="E91" s="8"/>
    </row>
    <row r="92" spans="2:5">
      <c r="D92" s="7"/>
      <c r="E92" s="8"/>
    </row>
    <row r="93" spans="2:5">
      <c r="D93" s="7"/>
      <c r="E93" s="8"/>
    </row>
    <row r="94" spans="2:5">
      <c r="D94" s="15"/>
      <c r="E94" s="12"/>
    </row>
    <row r="95" spans="2:5">
      <c r="D95" s="7"/>
      <c r="E95" s="8"/>
    </row>
    <row r="96" spans="2:5">
      <c r="D96" s="15"/>
      <c r="E96" s="12"/>
    </row>
    <row r="97" spans="1:5">
      <c r="D97" s="7"/>
      <c r="E97" s="8"/>
    </row>
    <row r="98" spans="1:5">
      <c r="D98" s="7"/>
      <c r="E98" s="8"/>
    </row>
    <row r="99" spans="1:5">
      <c r="D99" s="7"/>
      <c r="E99" s="8"/>
    </row>
    <row r="100" spans="1:5">
      <c r="D100" s="7"/>
      <c r="E100" s="8"/>
    </row>
    <row r="101" spans="1:5" ht="28.5" customHeight="1">
      <c r="A101" s="25"/>
      <c r="B101" s="25"/>
      <c r="C101" s="25"/>
      <c r="D101" s="26"/>
      <c r="E101" s="27"/>
    </row>
    <row r="102" spans="1:5">
      <c r="C102" s="9"/>
      <c r="D102" s="7"/>
      <c r="E102" s="10"/>
    </row>
    <row r="103" spans="1:5">
      <c r="D103" s="28"/>
      <c r="E103" s="29"/>
    </row>
    <row r="104" spans="1:5">
      <c r="D104" s="7"/>
      <c r="E104" s="8"/>
    </row>
    <row r="105" spans="1:5">
      <c r="D105" s="23"/>
      <c r="E105" s="24"/>
    </row>
    <row r="106" spans="1:5">
      <c r="D106" s="23"/>
      <c r="E106" s="24"/>
    </row>
    <row r="107" spans="1:5">
      <c r="D107" s="7"/>
      <c r="E107" s="8"/>
    </row>
    <row r="108" spans="1:5">
      <c r="D108" s="15"/>
      <c r="E108" s="12"/>
    </row>
    <row r="109" spans="1:5">
      <c r="D109" s="7"/>
      <c r="E109" s="8"/>
    </row>
    <row r="110" spans="1:5">
      <c r="D110" s="7"/>
      <c r="E110" s="8"/>
    </row>
    <row r="111" spans="1:5">
      <c r="D111" s="15"/>
      <c r="E111" s="12"/>
    </row>
    <row r="112" spans="1:5">
      <c r="D112" s="7"/>
      <c r="E112" s="8"/>
    </row>
    <row r="113" spans="2:5">
      <c r="D113" s="23"/>
      <c r="E113" s="24"/>
    </row>
    <row r="114" spans="2:5">
      <c r="D114" s="15"/>
      <c r="E114" s="29"/>
    </row>
    <row r="115" spans="2:5">
      <c r="D115" s="13"/>
      <c r="E115" s="24"/>
    </row>
    <row r="116" spans="2:5">
      <c r="D116" s="15"/>
      <c r="E116" s="12"/>
    </row>
    <row r="117" spans="2:5">
      <c r="D117" s="7"/>
      <c r="E117" s="8"/>
    </row>
    <row r="118" spans="2:5">
      <c r="C118" s="9"/>
      <c r="D118" s="7"/>
      <c r="E118" s="10"/>
    </row>
    <row r="119" spans="2:5">
      <c r="D119" s="13"/>
      <c r="E119" s="12"/>
    </row>
    <row r="120" spans="2:5">
      <c r="D120" s="13"/>
      <c r="E120" s="24"/>
    </row>
    <row r="121" spans="2:5">
      <c r="C121" s="9"/>
      <c r="D121" s="13"/>
      <c r="E121" s="30"/>
    </row>
    <row r="122" spans="2:5">
      <c r="C122" s="9"/>
      <c r="D122" s="15"/>
      <c r="E122" s="16"/>
    </row>
    <row r="123" spans="2:5">
      <c r="D123" s="7"/>
      <c r="E123" s="8"/>
    </row>
    <row r="124" spans="2:5">
      <c r="D124" s="28"/>
      <c r="E124" s="31"/>
    </row>
    <row r="125" spans="2:5" ht="11.25" customHeight="1">
      <c r="D125" s="23"/>
      <c r="E125" s="24"/>
    </row>
    <row r="126" spans="2:5" ht="24" customHeight="1">
      <c r="B126" s="9"/>
      <c r="D126" s="23"/>
      <c r="E126" s="32"/>
    </row>
    <row r="127" spans="2:5" ht="15" customHeight="1">
      <c r="C127" s="9"/>
      <c r="D127" s="23"/>
      <c r="E127" s="32"/>
    </row>
    <row r="128" spans="2:5" ht="11.25" customHeight="1">
      <c r="D128" s="28"/>
      <c r="E128" s="29"/>
    </row>
    <row r="129" spans="1:5">
      <c r="D129" s="23"/>
      <c r="E129" s="24"/>
    </row>
    <row r="130" spans="1:5" ht="13.5" customHeight="1">
      <c r="B130" s="9"/>
      <c r="D130" s="23"/>
      <c r="E130" s="33"/>
    </row>
    <row r="131" spans="1:5" ht="12.75" customHeight="1">
      <c r="C131" s="9"/>
      <c r="D131" s="23"/>
      <c r="E131" s="10"/>
    </row>
    <row r="132" spans="1:5" ht="12.75" customHeight="1">
      <c r="C132" s="9"/>
      <c r="D132" s="15"/>
      <c r="E132" s="16"/>
    </row>
    <row r="133" spans="1:5">
      <c r="D133" s="7"/>
      <c r="E133" s="8"/>
    </row>
    <row r="134" spans="1:5">
      <c r="C134" s="9"/>
      <c r="D134" s="7"/>
      <c r="E134" s="30"/>
    </row>
    <row r="135" spans="1:5">
      <c r="D135" s="28"/>
      <c r="E135" s="29"/>
    </row>
    <row r="136" spans="1:5">
      <c r="D136" s="23"/>
      <c r="E136" s="24"/>
    </row>
    <row r="137" spans="1:5">
      <c r="D137" s="7"/>
      <c r="E137" s="8"/>
    </row>
    <row r="138" spans="1:5" ht="19.5" customHeight="1">
      <c r="A138" s="34"/>
      <c r="B138" s="4"/>
      <c r="C138" s="4"/>
      <c r="D138" s="4"/>
      <c r="E138" s="19"/>
    </row>
    <row r="139" spans="1:5" ht="15" customHeight="1">
      <c r="A139" s="9"/>
      <c r="D139" s="21"/>
      <c r="E139" s="19"/>
    </row>
    <row r="140" spans="1:5">
      <c r="A140" s="9"/>
      <c r="B140" s="9"/>
      <c r="D140" s="21"/>
      <c r="E140" s="10"/>
    </row>
    <row r="141" spans="1:5">
      <c r="C141" s="9"/>
      <c r="D141" s="7"/>
      <c r="E141" s="19"/>
    </row>
    <row r="142" spans="1:5">
      <c r="D142" s="11"/>
      <c r="E142" s="12"/>
    </row>
    <row r="143" spans="1:5">
      <c r="B143" s="9"/>
      <c r="D143" s="7"/>
      <c r="E143" s="10"/>
    </row>
    <row r="144" spans="1:5">
      <c r="C144" s="9"/>
      <c r="D144" s="7"/>
      <c r="E144" s="10"/>
    </row>
    <row r="145" spans="1:5">
      <c r="D145" s="15"/>
      <c r="E145" s="16"/>
    </row>
    <row r="146" spans="1:5" ht="22.5" customHeight="1">
      <c r="C146" s="9"/>
      <c r="D146" s="7"/>
      <c r="E146" s="17"/>
    </row>
    <row r="147" spans="1:5">
      <c r="D147" s="7"/>
      <c r="E147" s="16"/>
    </row>
    <row r="148" spans="1:5">
      <c r="B148" s="9"/>
      <c r="D148" s="13"/>
      <c r="E148" s="19"/>
    </row>
    <row r="149" spans="1:5">
      <c r="C149" s="9"/>
      <c r="D149" s="13"/>
      <c r="E149" s="20"/>
    </row>
    <row r="150" spans="1:5">
      <c r="D150" s="15"/>
      <c r="E150" s="12"/>
    </row>
    <row r="151" spans="1:5" ht="13.5" customHeight="1">
      <c r="A151" s="9"/>
      <c r="D151" s="21"/>
      <c r="E151" s="19"/>
    </row>
    <row r="152" spans="1:5" ht="13.5" customHeight="1">
      <c r="B152" s="9"/>
      <c r="D152" s="7"/>
      <c r="E152" s="19"/>
    </row>
    <row r="153" spans="1:5" ht="13.5" customHeight="1">
      <c r="C153" s="9"/>
      <c r="D153" s="7"/>
      <c r="E153" s="10"/>
    </row>
    <row r="154" spans="1:5">
      <c r="C154" s="9"/>
      <c r="D154" s="15"/>
      <c r="E154" s="12"/>
    </row>
    <row r="155" spans="1:5">
      <c r="C155" s="9"/>
      <c r="D155" s="7"/>
      <c r="E155" s="10"/>
    </row>
    <row r="156" spans="1:5">
      <c r="D156" s="28"/>
      <c r="E156" s="29"/>
    </row>
    <row r="157" spans="1:5">
      <c r="C157" s="9"/>
      <c r="D157" s="13"/>
      <c r="E157" s="30"/>
    </row>
    <row r="158" spans="1:5">
      <c r="C158" s="9"/>
      <c r="D158" s="15"/>
      <c r="E158" s="16"/>
    </row>
    <row r="159" spans="1:5">
      <c r="D159" s="28"/>
      <c r="E159" s="35"/>
    </row>
    <row r="160" spans="1:5">
      <c r="B160" s="9"/>
      <c r="D160" s="23"/>
      <c r="E160" s="33"/>
    </row>
    <row r="161" spans="1:5">
      <c r="C161" s="9"/>
      <c r="D161" s="23"/>
      <c r="E161" s="10"/>
    </row>
    <row r="162" spans="1:5">
      <c r="C162" s="9"/>
      <c r="D162" s="15"/>
      <c r="E162" s="16"/>
    </row>
    <row r="163" spans="1:5">
      <c r="C163" s="9"/>
      <c r="D163" s="15"/>
      <c r="E163" s="16"/>
    </row>
    <row r="164" spans="1:5">
      <c r="D164" s="7"/>
      <c r="E164" s="8"/>
    </row>
    <row r="165" spans="1:5" s="36" customFormat="1" ht="18" customHeight="1">
      <c r="A165" s="315"/>
      <c r="B165" s="316"/>
      <c r="C165" s="316"/>
      <c r="D165" s="316"/>
      <c r="E165" s="316"/>
    </row>
    <row r="166" spans="1:5" ht="28.5" customHeight="1">
      <c r="A166" s="25"/>
      <c r="B166" s="25"/>
      <c r="C166" s="25"/>
      <c r="D166" s="26"/>
      <c r="E166" s="27"/>
    </row>
    <row r="168" spans="1:5" ht="15.75">
      <c r="A168" s="38"/>
      <c r="B168" s="9"/>
      <c r="C168" s="9"/>
      <c r="D168" s="39"/>
      <c r="E168" s="3"/>
    </row>
    <row r="169" spans="1:5">
      <c r="A169" s="9"/>
      <c r="B169" s="9"/>
      <c r="C169" s="9"/>
      <c r="D169" s="39"/>
      <c r="E169" s="3"/>
    </row>
    <row r="170" spans="1:5" ht="17.25" customHeight="1">
      <c r="A170" s="9"/>
      <c r="B170" s="9"/>
      <c r="C170" s="9"/>
      <c r="D170" s="39"/>
      <c r="E170" s="3"/>
    </row>
    <row r="171" spans="1:5" ht="13.5" customHeight="1">
      <c r="A171" s="9"/>
      <c r="B171" s="9"/>
      <c r="C171" s="9"/>
      <c r="D171" s="39"/>
      <c r="E171" s="3"/>
    </row>
    <row r="172" spans="1:5">
      <c r="A172" s="9"/>
      <c r="B172" s="9"/>
      <c r="C172" s="9"/>
      <c r="D172" s="39"/>
      <c r="E172" s="3"/>
    </row>
    <row r="173" spans="1:5">
      <c r="A173" s="9"/>
      <c r="B173" s="9"/>
      <c r="C173" s="9"/>
    </row>
    <row r="174" spans="1:5">
      <c r="A174" s="9"/>
      <c r="B174" s="9"/>
      <c r="C174" s="9"/>
      <c r="D174" s="39"/>
      <c r="E174" s="3"/>
    </row>
    <row r="175" spans="1:5">
      <c r="A175" s="9"/>
      <c r="B175" s="9"/>
      <c r="C175" s="9"/>
      <c r="D175" s="39"/>
      <c r="E175" s="40"/>
    </row>
    <row r="176" spans="1:5">
      <c r="A176" s="9"/>
      <c r="B176" s="9"/>
      <c r="C176" s="9"/>
      <c r="D176" s="39"/>
      <c r="E176" s="3"/>
    </row>
    <row r="177" spans="1:5" ht="22.5" customHeight="1">
      <c r="A177" s="9"/>
      <c r="B177" s="9"/>
      <c r="C177" s="9"/>
      <c r="D177" s="39"/>
      <c r="E177" s="17"/>
    </row>
    <row r="178" spans="1:5" ht="22.5" customHeight="1">
      <c r="D178" s="15"/>
      <c r="E178" s="18"/>
    </row>
  </sheetData>
  <mergeCells count="15">
    <mergeCell ref="I1:J1"/>
    <mergeCell ref="G2:H2"/>
    <mergeCell ref="B3:H3"/>
    <mergeCell ref="B48:H48"/>
    <mergeCell ref="A1:H1"/>
    <mergeCell ref="B19:H19"/>
    <mergeCell ref="B21:H21"/>
    <mergeCell ref="B35:H35"/>
    <mergeCell ref="B37:H37"/>
    <mergeCell ref="G50:H50"/>
    <mergeCell ref="A51:B51"/>
    <mergeCell ref="G51:H51"/>
    <mergeCell ref="A53:B53"/>
    <mergeCell ref="A165:E165"/>
    <mergeCell ref="A50:B50"/>
  </mergeCells>
  <phoneticPr fontId="0" type="noConversion"/>
  <printOptions horizontalCentered="1"/>
  <pageMargins left="0.7" right="0.7" top="0.75" bottom="0.75" header="0.3" footer="0.3"/>
  <pageSetup paperSize="9" scale="69" firstPageNumber="2" orientation="landscape" useFirstPageNumber="1" r:id="rId1"/>
  <headerFooter alignWithMargins="0">
    <oddFooter>&amp;R&amp;P</oddFooter>
  </headerFooter>
  <rowBreaks count="3" manualBreakCount="3">
    <brk id="19" max="7" man="1"/>
    <brk id="99" max="9" man="1"/>
    <brk id="16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63"/>
  <sheetViews>
    <sheetView workbookViewId="0">
      <selection activeCell="J56" sqref="J56"/>
    </sheetView>
  </sheetViews>
  <sheetFormatPr defaultRowHeight="14.25"/>
  <cols>
    <col min="1" max="1" width="10.7109375" style="99" customWidth="1"/>
    <col min="2" max="2" width="27.140625" style="100" customWidth="1"/>
    <col min="3" max="3" width="0.42578125" style="104" customWidth="1"/>
    <col min="4" max="4" width="13.42578125" style="42" customWidth="1"/>
    <col min="5" max="5" width="15.28515625" style="49" customWidth="1"/>
    <col min="6" max="6" width="15.5703125" style="42" customWidth="1"/>
    <col min="7" max="7" width="12.42578125" style="42" customWidth="1"/>
    <col min="8" max="8" width="14.7109375" style="42" customWidth="1"/>
    <col min="9" max="9" width="12.85546875" style="42" customWidth="1"/>
    <col min="10" max="10" width="11.85546875" style="42" customWidth="1"/>
    <col min="11" max="11" width="13.42578125" style="42" customWidth="1"/>
    <col min="12" max="12" width="12.42578125" style="42" customWidth="1"/>
    <col min="13" max="13" width="12" style="42" customWidth="1"/>
    <col min="14" max="14" width="13.28515625" style="42" customWidth="1"/>
    <col min="15" max="15" width="12.5703125" style="42" customWidth="1"/>
    <col min="16" max="16" width="13" style="42" customWidth="1"/>
    <col min="17" max="17" width="13.7109375" style="42" customWidth="1"/>
    <col min="18" max="19" width="9.140625" style="42"/>
    <col min="20" max="20" width="9.42578125" style="42" bestFit="1" customWidth="1"/>
    <col min="21" max="21" width="10.140625" style="42" bestFit="1" customWidth="1"/>
    <col min="22" max="255" width="9.140625" style="42"/>
    <col min="256" max="256" width="12" style="42" customWidth="1"/>
    <col min="257" max="257" width="27.140625" style="42" customWidth="1"/>
    <col min="258" max="258" width="0.42578125" style="42" customWidth="1"/>
    <col min="259" max="268" width="16.7109375" style="42" customWidth="1"/>
    <col min="269" max="269" width="0.140625" style="42" customWidth="1"/>
    <col min="270" max="270" width="10.7109375" style="42" customWidth="1"/>
    <col min="271" max="271" width="10.42578125" style="42" customWidth="1"/>
    <col min="272" max="272" width="10.42578125" style="42" bestFit="1" customWidth="1"/>
    <col min="273" max="275" width="9.140625" style="42"/>
    <col min="276" max="276" width="9.42578125" style="42" bestFit="1" customWidth="1"/>
    <col min="277" max="277" width="10.140625" style="42" bestFit="1" customWidth="1"/>
    <col min="278" max="511" width="9.140625" style="42"/>
    <col min="512" max="512" width="12" style="42" customWidth="1"/>
    <col min="513" max="513" width="27.140625" style="42" customWidth="1"/>
    <col min="514" max="514" width="0.42578125" style="42" customWidth="1"/>
    <col min="515" max="524" width="16.7109375" style="42" customWidth="1"/>
    <col min="525" max="525" width="0.140625" style="42" customWidth="1"/>
    <col min="526" max="526" width="10.7109375" style="42" customWidth="1"/>
    <col min="527" max="527" width="10.42578125" style="42" customWidth="1"/>
    <col min="528" max="528" width="10.42578125" style="42" bestFit="1" customWidth="1"/>
    <col min="529" max="531" width="9.140625" style="42"/>
    <col min="532" max="532" width="9.42578125" style="42" bestFit="1" customWidth="1"/>
    <col min="533" max="533" width="10.140625" style="42" bestFit="1" customWidth="1"/>
    <col min="534" max="767" width="9.140625" style="42"/>
    <col min="768" max="768" width="12" style="42" customWidth="1"/>
    <col min="769" max="769" width="27.140625" style="42" customWidth="1"/>
    <col min="770" max="770" width="0.42578125" style="42" customWidth="1"/>
    <col min="771" max="780" width="16.7109375" style="42" customWidth="1"/>
    <col min="781" max="781" width="0.140625" style="42" customWidth="1"/>
    <col min="782" max="782" width="10.7109375" style="42" customWidth="1"/>
    <col min="783" max="783" width="10.42578125" style="42" customWidth="1"/>
    <col min="784" max="784" width="10.42578125" style="42" bestFit="1" customWidth="1"/>
    <col min="785" max="787" width="9.140625" style="42"/>
    <col min="788" max="788" width="9.42578125" style="42" bestFit="1" customWidth="1"/>
    <col min="789" max="789" width="10.140625" style="42" bestFit="1" customWidth="1"/>
    <col min="790" max="1023" width="9.140625" style="42"/>
    <col min="1024" max="1024" width="12" style="42" customWidth="1"/>
    <col min="1025" max="1025" width="27.140625" style="42" customWidth="1"/>
    <col min="1026" max="1026" width="0.42578125" style="42" customWidth="1"/>
    <col min="1027" max="1036" width="16.7109375" style="42" customWidth="1"/>
    <col min="1037" max="1037" width="0.140625" style="42" customWidth="1"/>
    <col min="1038" max="1038" width="10.7109375" style="42" customWidth="1"/>
    <col min="1039" max="1039" width="10.42578125" style="42" customWidth="1"/>
    <col min="1040" max="1040" width="10.42578125" style="42" bestFit="1" customWidth="1"/>
    <col min="1041" max="1043" width="9.140625" style="42"/>
    <col min="1044" max="1044" width="9.42578125" style="42" bestFit="1" customWidth="1"/>
    <col min="1045" max="1045" width="10.140625" style="42" bestFit="1" customWidth="1"/>
    <col min="1046" max="1279" width="9.140625" style="42"/>
    <col min="1280" max="1280" width="12" style="42" customWidth="1"/>
    <col min="1281" max="1281" width="27.140625" style="42" customWidth="1"/>
    <col min="1282" max="1282" width="0.42578125" style="42" customWidth="1"/>
    <col min="1283" max="1292" width="16.7109375" style="42" customWidth="1"/>
    <col min="1293" max="1293" width="0.140625" style="42" customWidth="1"/>
    <col min="1294" max="1294" width="10.7109375" style="42" customWidth="1"/>
    <col min="1295" max="1295" width="10.42578125" style="42" customWidth="1"/>
    <col min="1296" max="1296" width="10.42578125" style="42" bestFit="1" customWidth="1"/>
    <col min="1297" max="1299" width="9.140625" style="42"/>
    <col min="1300" max="1300" width="9.42578125" style="42" bestFit="1" customWidth="1"/>
    <col min="1301" max="1301" width="10.140625" style="42" bestFit="1" customWidth="1"/>
    <col min="1302" max="1535" width="9.140625" style="42"/>
    <col min="1536" max="1536" width="12" style="42" customWidth="1"/>
    <col min="1537" max="1537" width="27.140625" style="42" customWidth="1"/>
    <col min="1538" max="1538" width="0.42578125" style="42" customWidth="1"/>
    <col min="1539" max="1548" width="16.7109375" style="42" customWidth="1"/>
    <col min="1549" max="1549" width="0.140625" style="42" customWidth="1"/>
    <col min="1550" max="1550" width="10.7109375" style="42" customWidth="1"/>
    <col min="1551" max="1551" width="10.42578125" style="42" customWidth="1"/>
    <col min="1552" max="1552" width="10.42578125" style="42" bestFit="1" customWidth="1"/>
    <col min="1553" max="1555" width="9.140625" style="42"/>
    <col min="1556" max="1556" width="9.42578125" style="42" bestFit="1" customWidth="1"/>
    <col min="1557" max="1557" width="10.140625" style="42" bestFit="1" customWidth="1"/>
    <col min="1558" max="1791" width="9.140625" style="42"/>
    <col min="1792" max="1792" width="12" style="42" customWidth="1"/>
    <col min="1793" max="1793" width="27.140625" style="42" customWidth="1"/>
    <col min="1794" max="1794" width="0.42578125" style="42" customWidth="1"/>
    <col min="1795" max="1804" width="16.7109375" style="42" customWidth="1"/>
    <col min="1805" max="1805" width="0.140625" style="42" customWidth="1"/>
    <col min="1806" max="1806" width="10.7109375" style="42" customWidth="1"/>
    <col min="1807" max="1807" width="10.42578125" style="42" customWidth="1"/>
    <col min="1808" max="1808" width="10.42578125" style="42" bestFit="1" customWidth="1"/>
    <col min="1809" max="1811" width="9.140625" style="42"/>
    <col min="1812" max="1812" width="9.42578125" style="42" bestFit="1" customWidth="1"/>
    <col min="1813" max="1813" width="10.140625" style="42" bestFit="1" customWidth="1"/>
    <col min="1814" max="2047" width="9.140625" style="42"/>
    <col min="2048" max="2048" width="12" style="42" customWidth="1"/>
    <col min="2049" max="2049" width="27.140625" style="42" customWidth="1"/>
    <col min="2050" max="2050" width="0.42578125" style="42" customWidth="1"/>
    <col min="2051" max="2060" width="16.7109375" style="42" customWidth="1"/>
    <col min="2061" max="2061" width="0.140625" style="42" customWidth="1"/>
    <col min="2062" max="2062" width="10.7109375" style="42" customWidth="1"/>
    <col min="2063" max="2063" width="10.42578125" style="42" customWidth="1"/>
    <col min="2064" max="2064" width="10.42578125" style="42" bestFit="1" customWidth="1"/>
    <col min="2065" max="2067" width="9.140625" style="42"/>
    <col min="2068" max="2068" width="9.42578125" style="42" bestFit="1" customWidth="1"/>
    <col min="2069" max="2069" width="10.140625" style="42" bestFit="1" customWidth="1"/>
    <col min="2070" max="2303" width="9.140625" style="42"/>
    <col min="2304" max="2304" width="12" style="42" customWidth="1"/>
    <col min="2305" max="2305" width="27.140625" style="42" customWidth="1"/>
    <col min="2306" max="2306" width="0.42578125" style="42" customWidth="1"/>
    <col min="2307" max="2316" width="16.7109375" style="42" customWidth="1"/>
    <col min="2317" max="2317" width="0.140625" style="42" customWidth="1"/>
    <col min="2318" max="2318" width="10.7109375" style="42" customWidth="1"/>
    <col min="2319" max="2319" width="10.42578125" style="42" customWidth="1"/>
    <col min="2320" max="2320" width="10.42578125" style="42" bestFit="1" customWidth="1"/>
    <col min="2321" max="2323" width="9.140625" style="42"/>
    <col min="2324" max="2324" width="9.42578125" style="42" bestFit="1" customWidth="1"/>
    <col min="2325" max="2325" width="10.140625" style="42" bestFit="1" customWidth="1"/>
    <col min="2326" max="2559" width="9.140625" style="42"/>
    <col min="2560" max="2560" width="12" style="42" customWidth="1"/>
    <col min="2561" max="2561" width="27.140625" style="42" customWidth="1"/>
    <col min="2562" max="2562" width="0.42578125" style="42" customWidth="1"/>
    <col min="2563" max="2572" width="16.7109375" style="42" customWidth="1"/>
    <col min="2573" max="2573" width="0.140625" style="42" customWidth="1"/>
    <col min="2574" max="2574" width="10.7109375" style="42" customWidth="1"/>
    <col min="2575" max="2575" width="10.42578125" style="42" customWidth="1"/>
    <col min="2576" max="2576" width="10.42578125" style="42" bestFit="1" customWidth="1"/>
    <col min="2577" max="2579" width="9.140625" style="42"/>
    <col min="2580" max="2580" width="9.42578125" style="42" bestFit="1" customWidth="1"/>
    <col min="2581" max="2581" width="10.140625" style="42" bestFit="1" customWidth="1"/>
    <col min="2582" max="2815" width="9.140625" style="42"/>
    <col min="2816" max="2816" width="12" style="42" customWidth="1"/>
    <col min="2817" max="2817" width="27.140625" style="42" customWidth="1"/>
    <col min="2818" max="2818" width="0.42578125" style="42" customWidth="1"/>
    <col min="2819" max="2828" width="16.7109375" style="42" customWidth="1"/>
    <col min="2829" max="2829" width="0.140625" style="42" customWidth="1"/>
    <col min="2830" max="2830" width="10.7109375" style="42" customWidth="1"/>
    <col min="2831" max="2831" width="10.42578125" style="42" customWidth="1"/>
    <col min="2832" max="2832" width="10.42578125" style="42" bestFit="1" customWidth="1"/>
    <col min="2833" max="2835" width="9.140625" style="42"/>
    <col min="2836" max="2836" width="9.42578125" style="42" bestFit="1" customWidth="1"/>
    <col min="2837" max="2837" width="10.140625" style="42" bestFit="1" customWidth="1"/>
    <col min="2838" max="3071" width="9.140625" style="42"/>
    <col min="3072" max="3072" width="12" style="42" customWidth="1"/>
    <col min="3073" max="3073" width="27.140625" style="42" customWidth="1"/>
    <col min="3074" max="3074" width="0.42578125" style="42" customWidth="1"/>
    <col min="3075" max="3084" width="16.7109375" style="42" customWidth="1"/>
    <col min="3085" max="3085" width="0.140625" style="42" customWidth="1"/>
    <col min="3086" max="3086" width="10.7109375" style="42" customWidth="1"/>
    <col min="3087" max="3087" width="10.42578125" style="42" customWidth="1"/>
    <col min="3088" max="3088" width="10.42578125" style="42" bestFit="1" customWidth="1"/>
    <col min="3089" max="3091" width="9.140625" style="42"/>
    <col min="3092" max="3092" width="9.42578125" style="42" bestFit="1" customWidth="1"/>
    <col min="3093" max="3093" width="10.140625" style="42" bestFit="1" customWidth="1"/>
    <col min="3094" max="3327" width="9.140625" style="42"/>
    <col min="3328" max="3328" width="12" style="42" customWidth="1"/>
    <col min="3329" max="3329" width="27.140625" style="42" customWidth="1"/>
    <col min="3330" max="3330" width="0.42578125" style="42" customWidth="1"/>
    <col min="3331" max="3340" width="16.7109375" style="42" customWidth="1"/>
    <col min="3341" max="3341" width="0.140625" style="42" customWidth="1"/>
    <col min="3342" max="3342" width="10.7109375" style="42" customWidth="1"/>
    <col min="3343" max="3343" width="10.42578125" style="42" customWidth="1"/>
    <col min="3344" max="3344" width="10.42578125" style="42" bestFit="1" customWidth="1"/>
    <col min="3345" max="3347" width="9.140625" style="42"/>
    <col min="3348" max="3348" width="9.42578125" style="42" bestFit="1" customWidth="1"/>
    <col min="3349" max="3349" width="10.140625" style="42" bestFit="1" customWidth="1"/>
    <col min="3350" max="3583" width="9.140625" style="42"/>
    <col min="3584" max="3584" width="12" style="42" customWidth="1"/>
    <col min="3585" max="3585" width="27.140625" style="42" customWidth="1"/>
    <col min="3586" max="3586" width="0.42578125" style="42" customWidth="1"/>
    <col min="3587" max="3596" width="16.7109375" style="42" customWidth="1"/>
    <col min="3597" max="3597" width="0.140625" style="42" customWidth="1"/>
    <col min="3598" max="3598" width="10.7109375" style="42" customWidth="1"/>
    <col min="3599" max="3599" width="10.42578125" style="42" customWidth="1"/>
    <col min="3600" max="3600" width="10.42578125" style="42" bestFit="1" customWidth="1"/>
    <col min="3601" max="3603" width="9.140625" style="42"/>
    <col min="3604" max="3604" width="9.42578125" style="42" bestFit="1" customWidth="1"/>
    <col min="3605" max="3605" width="10.140625" style="42" bestFit="1" customWidth="1"/>
    <col min="3606" max="3839" width="9.140625" style="42"/>
    <col min="3840" max="3840" width="12" style="42" customWidth="1"/>
    <col min="3841" max="3841" width="27.140625" style="42" customWidth="1"/>
    <col min="3842" max="3842" width="0.42578125" style="42" customWidth="1"/>
    <col min="3843" max="3852" width="16.7109375" style="42" customWidth="1"/>
    <col min="3853" max="3853" width="0.140625" style="42" customWidth="1"/>
    <col min="3854" max="3854" width="10.7109375" style="42" customWidth="1"/>
    <col min="3855" max="3855" width="10.42578125" style="42" customWidth="1"/>
    <col min="3856" max="3856" width="10.42578125" style="42" bestFit="1" customWidth="1"/>
    <col min="3857" max="3859" width="9.140625" style="42"/>
    <col min="3860" max="3860" width="9.42578125" style="42" bestFit="1" customWidth="1"/>
    <col min="3861" max="3861" width="10.140625" style="42" bestFit="1" customWidth="1"/>
    <col min="3862" max="4095" width="9.140625" style="42"/>
    <col min="4096" max="4096" width="12" style="42" customWidth="1"/>
    <col min="4097" max="4097" width="27.140625" style="42" customWidth="1"/>
    <col min="4098" max="4098" width="0.42578125" style="42" customWidth="1"/>
    <col min="4099" max="4108" width="16.7109375" style="42" customWidth="1"/>
    <col min="4109" max="4109" width="0.140625" style="42" customWidth="1"/>
    <col min="4110" max="4110" width="10.7109375" style="42" customWidth="1"/>
    <col min="4111" max="4111" width="10.42578125" style="42" customWidth="1"/>
    <col min="4112" max="4112" width="10.42578125" style="42" bestFit="1" customWidth="1"/>
    <col min="4113" max="4115" width="9.140625" style="42"/>
    <col min="4116" max="4116" width="9.42578125" style="42" bestFit="1" customWidth="1"/>
    <col min="4117" max="4117" width="10.140625" style="42" bestFit="1" customWidth="1"/>
    <col min="4118" max="4351" width="9.140625" style="42"/>
    <col min="4352" max="4352" width="12" style="42" customWidth="1"/>
    <col min="4353" max="4353" width="27.140625" style="42" customWidth="1"/>
    <col min="4354" max="4354" width="0.42578125" style="42" customWidth="1"/>
    <col min="4355" max="4364" width="16.7109375" style="42" customWidth="1"/>
    <col min="4365" max="4365" width="0.140625" style="42" customWidth="1"/>
    <col min="4366" max="4366" width="10.7109375" style="42" customWidth="1"/>
    <col min="4367" max="4367" width="10.42578125" style="42" customWidth="1"/>
    <col min="4368" max="4368" width="10.42578125" style="42" bestFit="1" customWidth="1"/>
    <col min="4369" max="4371" width="9.140625" style="42"/>
    <col min="4372" max="4372" width="9.42578125" style="42" bestFit="1" customWidth="1"/>
    <col min="4373" max="4373" width="10.140625" style="42" bestFit="1" customWidth="1"/>
    <col min="4374" max="4607" width="9.140625" style="42"/>
    <col min="4608" max="4608" width="12" style="42" customWidth="1"/>
    <col min="4609" max="4609" width="27.140625" style="42" customWidth="1"/>
    <col min="4610" max="4610" width="0.42578125" style="42" customWidth="1"/>
    <col min="4611" max="4620" width="16.7109375" style="42" customWidth="1"/>
    <col min="4621" max="4621" width="0.140625" style="42" customWidth="1"/>
    <col min="4622" max="4622" width="10.7109375" style="42" customWidth="1"/>
    <col min="4623" max="4623" width="10.42578125" style="42" customWidth="1"/>
    <col min="4624" max="4624" width="10.42578125" style="42" bestFit="1" customWidth="1"/>
    <col min="4625" max="4627" width="9.140625" style="42"/>
    <col min="4628" max="4628" width="9.42578125" style="42" bestFit="1" customWidth="1"/>
    <col min="4629" max="4629" width="10.140625" style="42" bestFit="1" customWidth="1"/>
    <col min="4630" max="4863" width="9.140625" style="42"/>
    <col min="4864" max="4864" width="12" style="42" customWidth="1"/>
    <col min="4865" max="4865" width="27.140625" style="42" customWidth="1"/>
    <col min="4866" max="4866" width="0.42578125" style="42" customWidth="1"/>
    <col min="4867" max="4876" width="16.7109375" style="42" customWidth="1"/>
    <col min="4877" max="4877" width="0.140625" style="42" customWidth="1"/>
    <col min="4878" max="4878" width="10.7109375" style="42" customWidth="1"/>
    <col min="4879" max="4879" width="10.42578125" style="42" customWidth="1"/>
    <col min="4880" max="4880" width="10.42578125" style="42" bestFit="1" customWidth="1"/>
    <col min="4881" max="4883" width="9.140625" style="42"/>
    <col min="4884" max="4884" width="9.42578125" style="42" bestFit="1" customWidth="1"/>
    <col min="4885" max="4885" width="10.140625" style="42" bestFit="1" customWidth="1"/>
    <col min="4886" max="5119" width="9.140625" style="42"/>
    <col min="5120" max="5120" width="12" style="42" customWidth="1"/>
    <col min="5121" max="5121" width="27.140625" style="42" customWidth="1"/>
    <col min="5122" max="5122" width="0.42578125" style="42" customWidth="1"/>
    <col min="5123" max="5132" width="16.7109375" style="42" customWidth="1"/>
    <col min="5133" max="5133" width="0.140625" style="42" customWidth="1"/>
    <col min="5134" max="5134" width="10.7109375" style="42" customWidth="1"/>
    <col min="5135" max="5135" width="10.42578125" style="42" customWidth="1"/>
    <col min="5136" max="5136" width="10.42578125" style="42" bestFit="1" customWidth="1"/>
    <col min="5137" max="5139" width="9.140625" style="42"/>
    <col min="5140" max="5140" width="9.42578125" style="42" bestFit="1" customWidth="1"/>
    <col min="5141" max="5141" width="10.140625" style="42" bestFit="1" customWidth="1"/>
    <col min="5142" max="5375" width="9.140625" style="42"/>
    <col min="5376" max="5376" width="12" style="42" customWidth="1"/>
    <col min="5377" max="5377" width="27.140625" style="42" customWidth="1"/>
    <col min="5378" max="5378" width="0.42578125" style="42" customWidth="1"/>
    <col min="5379" max="5388" width="16.7109375" style="42" customWidth="1"/>
    <col min="5389" max="5389" width="0.140625" style="42" customWidth="1"/>
    <col min="5390" max="5390" width="10.7109375" style="42" customWidth="1"/>
    <col min="5391" max="5391" width="10.42578125" style="42" customWidth="1"/>
    <col min="5392" max="5392" width="10.42578125" style="42" bestFit="1" customWidth="1"/>
    <col min="5393" max="5395" width="9.140625" style="42"/>
    <col min="5396" max="5396" width="9.42578125" style="42" bestFit="1" customWidth="1"/>
    <col min="5397" max="5397" width="10.140625" style="42" bestFit="1" customWidth="1"/>
    <col min="5398" max="5631" width="9.140625" style="42"/>
    <col min="5632" max="5632" width="12" style="42" customWidth="1"/>
    <col min="5633" max="5633" width="27.140625" style="42" customWidth="1"/>
    <col min="5634" max="5634" width="0.42578125" style="42" customWidth="1"/>
    <col min="5635" max="5644" width="16.7109375" style="42" customWidth="1"/>
    <col min="5645" max="5645" width="0.140625" style="42" customWidth="1"/>
    <col min="5646" max="5646" width="10.7109375" style="42" customWidth="1"/>
    <col min="5647" max="5647" width="10.42578125" style="42" customWidth="1"/>
    <col min="5648" max="5648" width="10.42578125" style="42" bestFit="1" customWidth="1"/>
    <col min="5649" max="5651" width="9.140625" style="42"/>
    <col min="5652" max="5652" width="9.42578125" style="42" bestFit="1" customWidth="1"/>
    <col min="5653" max="5653" width="10.140625" style="42" bestFit="1" customWidth="1"/>
    <col min="5654" max="5887" width="9.140625" style="42"/>
    <col min="5888" max="5888" width="12" style="42" customWidth="1"/>
    <col min="5889" max="5889" width="27.140625" style="42" customWidth="1"/>
    <col min="5890" max="5890" width="0.42578125" style="42" customWidth="1"/>
    <col min="5891" max="5900" width="16.7109375" style="42" customWidth="1"/>
    <col min="5901" max="5901" width="0.140625" style="42" customWidth="1"/>
    <col min="5902" max="5902" width="10.7109375" style="42" customWidth="1"/>
    <col min="5903" max="5903" width="10.42578125" style="42" customWidth="1"/>
    <col min="5904" max="5904" width="10.42578125" style="42" bestFit="1" customWidth="1"/>
    <col min="5905" max="5907" width="9.140625" style="42"/>
    <col min="5908" max="5908" width="9.42578125" style="42" bestFit="1" customWidth="1"/>
    <col min="5909" max="5909" width="10.140625" style="42" bestFit="1" customWidth="1"/>
    <col min="5910" max="6143" width="9.140625" style="42"/>
    <col min="6144" max="6144" width="12" style="42" customWidth="1"/>
    <col min="6145" max="6145" width="27.140625" style="42" customWidth="1"/>
    <col min="6146" max="6146" width="0.42578125" style="42" customWidth="1"/>
    <col min="6147" max="6156" width="16.7109375" style="42" customWidth="1"/>
    <col min="6157" max="6157" width="0.140625" style="42" customWidth="1"/>
    <col min="6158" max="6158" width="10.7109375" style="42" customWidth="1"/>
    <col min="6159" max="6159" width="10.42578125" style="42" customWidth="1"/>
    <col min="6160" max="6160" width="10.42578125" style="42" bestFit="1" customWidth="1"/>
    <col min="6161" max="6163" width="9.140625" style="42"/>
    <col min="6164" max="6164" width="9.42578125" style="42" bestFit="1" customWidth="1"/>
    <col min="6165" max="6165" width="10.140625" style="42" bestFit="1" customWidth="1"/>
    <col min="6166" max="6399" width="9.140625" style="42"/>
    <col min="6400" max="6400" width="12" style="42" customWidth="1"/>
    <col min="6401" max="6401" width="27.140625" style="42" customWidth="1"/>
    <col min="6402" max="6402" width="0.42578125" style="42" customWidth="1"/>
    <col min="6403" max="6412" width="16.7109375" style="42" customWidth="1"/>
    <col min="6413" max="6413" width="0.140625" style="42" customWidth="1"/>
    <col min="6414" max="6414" width="10.7109375" style="42" customWidth="1"/>
    <col min="6415" max="6415" width="10.42578125" style="42" customWidth="1"/>
    <col min="6416" max="6416" width="10.42578125" style="42" bestFit="1" customWidth="1"/>
    <col min="6417" max="6419" width="9.140625" style="42"/>
    <col min="6420" max="6420" width="9.42578125" style="42" bestFit="1" customWidth="1"/>
    <col min="6421" max="6421" width="10.140625" style="42" bestFit="1" customWidth="1"/>
    <col min="6422" max="6655" width="9.140625" style="42"/>
    <col min="6656" max="6656" width="12" style="42" customWidth="1"/>
    <col min="6657" max="6657" width="27.140625" style="42" customWidth="1"/>
    <col min="6658" max="6658" width="0.42578125" style="42" customWidth="1"/>
    <col min="6659" max="6668" width="16.7109375" style="42" customWidth="1"/>
    <col min="6669" max="6669" width="0.140625" style="42" customWidth="1"/>
    <col min="6670" max="6670" width="10.7109375" style="42" customWidth="1"/>
    <col min="6671" max="6671" width="10.42578125" style="42" customWidth="1"/>
    <col min="6672" max="6672" width="10.42578125" style="42" bestFit="1" customWidth="1"/>
    <col min="6673" max="6675" width="9.140625" style="42"/>
    <col min="6676" max="6676" width="9.42578125" style="42" bestFit="1" customWidth="1"/>
    <col min="6677" max="6677" width="10.140625" style="42" bestFit="1" customWidth="1"/>
    <col min="6678" max="6911" width="9.140625" style="42"/>
    <col min="6912" max="6912" width="12" style="42" customWidth="1"/>
    <col min="6913" max="6913" width="27.140625" style="42" customWidth="1"/>
    <col min="6914" max="6914" width="0.42578125" style="42" customWidth="1"/>
    <col min="6915" max="6924" width="16.7109375" style="42" customWidth="1"/>
    <col min="6925" max="6925" width="0.140625" style="42" customWidth="1"/>
    <col min="6926" max="6926" width="10.7109375" style="42" customWidth="1"/>
    <col min="6927" max="6927" width="10.42578125" style="42" customWidth="1"/>
    <col min="6928" max="6928" width="10.42578125" style="42" bestFit="1" customWidth="1"/>
    <col min="6929" max="6931" width="9.140625" style="42"/>
    <col min="6932" max="6932" width="9.42578125" style="42" bestFit="1" customWidth="1"/>
    <col min="6933" max="6933" width="10.140625" style="42" bestFit="1" customWidth="1"/>
    <col min="6934" max="7167" width="9.140625" style="42"/>
    <col min="7168" max="7168" width="12" style="42" customWidth="1"/>
    <col min="7169" max="7169" width="27.140625" style="42" customWidth="1"/>
    <col min="7170" max="7170" width="0.42578125" style="42" customWidth="1"/>
    <col min="7171" max="7180" width="16.7109375" style="42" customWidth="1"/>
    <col min="7181" max="7181" width="0.140625" style="42" customWidth="1"/>
    <col min="7182" max="7182" width="10.7109375" style="42" customWidth="1"/>
    <col min="7183" max="7183" width="10.42578125" style="42" customWidth="1"/>
    <col min="7184" max="7184" width="10.42578125" style="42" bestFit="1" customWidth="1"/>
    <col min="7185" max="7187" width="9.140625" style="42"/>
    <col min="7188" max="7188" width="9.42578125" style="42" bestFit="1" customWidth="1"/>
    <col min="7189" max="7189" width="10.140625" style="42" bestFit="1" customWidth="1"/>
    <col min="7190" max="7423" width="9.140625" style="42"/>
    <col min="7424" max="7424" width="12" style="42" customWidth="1"/>
    <col min="7425" max="7425" width="27.140625" style="42" customWidth="1"/>
    <col min="7426" max="7426" width="0.42578125" style="42" customWidth="1"/>
    <col min="7427" max="7436" width="16.7109375" style="42" customWidth="1"/>
    <col min="7437" max="7437" width="0.140625" style="42" customWidth="1"/>
    <col min="7438" max="7438" width="10.7109375" style="42" customWidth="1"/>
    <col min="7439" max="7439" width="10.42578125" style="42" customWidth="1"/>
    <col min="7440" max="7440" width="10.42578125" style="42" bestFit="1" customWidth="1"/>
    <col min="7441" max="7443" width="9.140625" style="42"/>
    <col min="7444" max="7444" width="9.42578125" style="42" bestFit="1" customWidth="1"/>
    <col min="7445" max="7445" width="10.140625" style="42" bestFit="1" customWidth="1"/>
    <col min="7446" max="7679" width="9.140625" style="42"/>
    <col min="7680" max="7680" width="12" style="42" customWidth="1"/>
    <col min="7681" max="7681" width="27.140625" style="42" customWidth="1"/>
    <col min="7682" max="7682" width="0.42578125" style="42" customWidth="1"/>
    <col min="7683" max="7692" width="16.7109375" style="42" customWidth="1"/>
    <col min="7693" max="7693" width="0.140625" style="42" customWidth="1"/>
    <col min="7694" max="7694" width="10.7109375" style="42" customWidth="1"/>
    <col min="7695" max="7695" width="10.42578125" style="42" customWidth="1"/>
    <col min="7696" max="7696" width="10.42578125" style="42" bestFit="1" customWidth="1"/>
    <col min="7697" max="7699" width="9.140625" style="42"/>
    <col min="7700" max="7700" width="9.42578125" style="42" bestFit="1" customWidth="1"/>
    <col min="7701" max="7701" width="10.140625" style="42" bestFit="1" customWidth="1"/>
    <col min="7702" max="7935" width="9.140625" style="42"/>
    <col min="7936" max="7936" width="12" style="42" customWidth="1"/>
    <col min="7937" max="7937" width="27.140625" style="42" customWidth="1"/>
    <col min="7938" max="7938" width="0.42578125" style="42" customWidth="1"/>
    <col min="7939" max="7948" width="16.7109375" style="42" customWidth="1"/>
    <col min="7949" max="7949" width="0.140625" style="42" customWidth="1"/>
    <col min="7950" max="7950" width="10.7109375" style="42" customWidth="1"/>
    <col min="7951" max="7951" width="10.42578125" style="42" customWidth="1"/>
    <col min="7952" max="7952" width="10.42578125" style="42" bestFit="1" customWidth="1"/>
    <col min="7953" max="7955" width="9.140625" style="42"/>
    <col min="7956" max="7956" width="9.42578125" style="42" bestFit="1" customWidth="1"/>
    <col min="7957" max="7957" width="10.140625" style="42" bestFit="1" customWidth="1"/>
    <col min="7958" max="8191" width="9.140625" style="42"/>
    <col min="8192" max="8192" width="12" style="42" customWidth="1"/>
    <col min="8193" max="8193" width="27.140625" style="42" customWidth="1"/>
    <col min="8194" max="8194" width="0.42578125" style="42" customWidth="1"/>
    <col min="8195" max="8204" width="16.7109375" style="42" customWidth="1"/>
    <col min="8205" max="8205" width="0.140625" style="42" customWidth="1"/>
    <col min="8206" max="8206" width="10.7109375" style="42" customWidth="1"/>
    <col min="8207" max="8207" width="10.42578125" style="42" customWidth="1"/>
    <col min="8208" max="8208" width="10.42578125" style="42" bestFit="1" customWidth="1"/>
    <col min="8209" max="8211" width="9.140625" style="42"/>
    <col min="8212" max="8212" width="9.42578125" style="42" bestFit="1" customWidth="1"/>
    <col min="8213" max="8213" width="10.140625" style="42" bestFit="1" customWidth="1"/>
    <col min="8214" max="8447" width="9.140625" style="42"/>
    <col min="8448" max="8448" width="12" style="42" customWidth="1"/>
    <col min="8449" max="8449" width="27.140625" style="42" customWidth="1"/>
    <col min="8450" max="8450" width="0.42578125" style="42" customWidth="1"/>
    <col min="8451" max="8460" width="16.7109375" style="42" customWidth="1"/>
    <col min="8461" max="8461" width="0.140625" style="42" customWidth="1"/>
    <col min="8462" max="8462" width="10.7109375" style="42" customWidth="1"/>
    <col min="8463" max="8463" width="10.42578125" style="42" customWidth="1"/>
    <col min="8464" max="8464" width="10.42578125" style="42" bestFit="1" customWidth="1"/>
    <col min="8465" max="8467" width="9.140625" style="42"/>
    <col min="8468" max="8468" width="9.42578125" style="42" bestFit="1" customWidth="1"/>
    <col min="8469" max="8469" width="10.140625" style="42" bestFit="1" customWidth="1"/>
    <col min="8470" max="8703" width="9.140625" style="42"/>
    <col min="8704" max="8704" width="12" style="42" customWidth="1"/>
    <col min="8705" max="8705" width="27.140625" style="42" customWidth="1"/>
    <col min="8706" max="8706" width="0.42578125" style="42" customWidth="1"/>
    <col min="8707" max="8716" width="16.7109375" style="42" customWidth="1"/>
    <col min="8717" max="8717" width="0.140625" style="42" customWidth="1"/>
    <col min="8718" max="8718" width="10.7109375" style="42" customWidth="1"/>
    <col min="8719" max="8719" width="10.42578125" style="42" customWidth="1"/>
    <col min="8720" max="8720" width="10.42578125" style="42" bestFit="1" customWidth="1"/>
    <col min="8721" max="8723" width="9.140625" style="42"/>
    <col min="8724" max="8724" width="9.42578125" style="42" bestFit="1" customWidth="1"/>
    <col min="8725" max="8725" width="10.140625" style="42" bestFit="1" customWidth="1"/>
    <col min="8726" max="8959" width="9.140625" style="42"/>
    <col min="8960" max="8960" width="12" style="42" customWidth="1"/>
    <col min="8961" max="8961" width="27.140625" style="42" customWidth="1"/>
    <col min="8962" max="8962" width="0.42578125" style="42" customWidth="1"/>
    <col min="8963" max="8972" width="16.7109375" style="42" customWidth="1"/>
    <col min="8973" max="8973" width="0.140625" style="42" customWidth="1"/>
    <col min="8974" max="8974" width="10.7109375" style="42" customWidth="1"/>
    <col min="8975" max="8975" width="10.42578125" style="42" customWidth="1"/>
    <col min="8976" max="8976" width="10.42578125" style="42" bestFit="1" customWidth="1"/>
    <col min="8977" max="8979" width="9.140625" style="42"/>
    <col min="8980" max="8980" width="9.42578125" style="42" bestFit="1" customWidth="1"/>
    <col min="8981" max="8981" width="10.140625" style="42" bestFit="1" customWidth="1"/>
    <col min="8982" max="9215" width="9.140625" style="42"/>
    <col min="9216" max="9216" width="12" style="42" customWidth="1"/>
    <col min="9217" max="9217" width="27.140625" style="42" customWidth="1"/>
    <col min="9218" max="9218" width="0.42578125" style="42" customWidth="1"/>
    <col min="9219" max="9228" width="16.7109375" style="42" customWidth="1"/>
    <col min="9229" max="9229" width="0.140625" style="42" customWidth="1"/>
    <col min="9230" max="9230" width="10.7109375" style="42" customWidth="1"/>
    <col min="9231" max="9231" width="10.42578125" style="42" customWidth="1"/>
    <col min="9232" max="9232" width="10.42578125" style="42" bestFit="1" customWidth="1"/>
    <col min="9233" max="9235" width="9.140625" style="42"/>
    <col min="9236" max="9236" width="9.42578125" style="42" bestFit="1" customWidth="1"/>
    <col min="9237" max="9237" width="10.140625" style="42" bestFit="1" customWidth="1"/>
    <col min="9238" max="9471" width="9.140625" style="42"/>
    <col min="9472" max="9472" width="12" style="42" customWidth="1"/>
    <col min="9473" max="9473" width="27.140625" style="42" customWidth="1"/>
    <col min="9474" max="9474" width="0.42578125" style="42" customWidth="1"/>
    <col min="9475" max="9484" width="16.7109375" style="42" customWidth="1"/>
    <col min="9485" max="9485" width="0.140625" style="42" customWidth="1"/>
    <col min="9486" max="9486" width="10.7109375" style="42" customWidth="1"/>
    <col min="9487" max="9487" width="10.42578125" style="42" customWidth="1"/>
    <col min="9488" max="9488" width="10.42578125" style="42" bestFit="1" customWidth="1"/>
    <col min="9489" max="9491" width="9.140625" style="42"/>
    <col min="9492" max="9492" width="9.42578125" style="42" bestFit="1" customWidth="1"/>
    <col min="9493" max="9493" width="10.140625" style="42" bestFit="1" customWidth="1"/>
    <col min="9494" max="9727" width="9.140625" style="42"/>
    <col min="9728" max="9728" width="12" style="42" customWidth="1"/>
    <col min="9729" max="9729" width="27.140625" style="42" customWidth="1"/>
    <col min="9730" max="9730" width="0.42578125" style="42" customWidth="1"/>
    <col min="9731" max="9740" width="16.7109375" style="42" customWidth="1"/>
    <col min="9741" max="9741" width="0.140625" style="42" customWidth="1"/>
    <col min="9742" max="9742" width="10.7109375" style="42" customWidth="1"/>
    <col min="9743" max="9743" width="10.42578125" style="42" customWidth="1"/>
    <col min="9744" max="9744" width="10.42578125" style="42" bestFit="1" customWidth="1"/>
    <col min="9745" max="9747" width="9.140625" style="42"/>
    <col min="9748" max="9748" width="9.42578125" style="42" bestFit="1" customWidth="1"/>
    <col min="9749" max="9749" width="10.140625" style="42" bestFit="1" customWidth="1"/>
    <col min="9750" max="9983" width="9.140625" style="42"/>
    <col min="9984" max="9984" width="12" style="42" customWidth="1"/>
    <col min="9985" max="9985" width="27.140625" style="42" customWidth="1"/>
    <col min="9986" max="9986" width="0.42578125" style="42" customWidth="1"/>
    <col min="9987" max="9996" width="16.7109375" style="42" customWidth="1"/>
    <col min="9997" max="9997" width="0.140625" style="42" customWidth="1"/>
    <col min="9998" max="9998" width="10.7109375" style="42" customWidth="1"/>
    <col min="9999" max="9999" width="10.42578125" style="42" customWidth="1"/>
    <col min="10000" max="10000" width="10.42578125" style="42" bestFit="1" customWidth="1"/>
    <col min="10001" max="10003" width="9.140625" style="42"/>
    <col min="10004" max="10004" width="9.42578125" style="42" bestFit="1" customWidth="1"/>
    <col min="10005" max="10005" width="10.140625" style="42" bestFit="1" customWidth="1"/>
    <col min="10006" max="10239" width="9.140625" style="42"/>
    <col min="10240" max="10240" width="12" style="42" customWidth="1"/>
    <col min="10241" max="10241" width="27.140625" style="42" customWidth="1"/>
    <col min="10242" max="10242" width="0.42578125" style="42" customWidth="1"/>
    <col min="10243" max="10252" width="16.7109375" style="42" customWidth="1"/>
    <col min="10253" max="10253" width="0.140625" style="42" customWidth="1"/>
    <col min="10254" max="10254" width="10.7109375" style="42" customWidth="1"/>
    <col min="10255" max="10255" width="10.42578125" style="42" customWidth="1"/>
    <col min="10256" max="10256" width="10.42578125" style="42" bestFit="1" customWidth="1"/>
    <col min="10257" max="10259" width="9.140625" style="42"/>
    <col min="10260" max="10260" width="9.42578125" style="42" bestFit="1" customWidth="1"/>
    <col min="10261" max="10261" width="10.140625" style="42" bestFit="1" customWidth="1"/>
    <col min="10262" max="10495" width="9.140625" style="42"/>
    <col min="10496" max="10496" width="12" style="42" customWidth="1"/>
    <col min="10497" max="10497" width="27.140625" style="42" customWidth="1"/>
    <col min="10498" max="10498" width="0.42578125" style="42" customWidth="1"/>
    <col min="10499" max="10508" width="16.7109375" style="42" customWidth="1"/>
    <col min="10509" max="10509" width="0.140625" style="42" customWidth="1"/>
    <col min="10510" max="10510" width="10.7109375" style="42" customWidth="1"/>
    <col min="10511" max="10511" width="10.42578125" style="42" customWidth="1"/>
    <col min="10512" max="10512" width="10.42578125" style="42" bestFit="1" customWidth="1"/>
    <col min="10513" max="10515" width="9.140625" style="42"/>
    <col min="10516" max="10516" width="9.42578125" style="42" bestFit="1" customWidth="1"/>
    <col min="10517" max="10517" width="10.140625" style="42" bestFit="1" customWidth="1"/>
    <col min="10518" max="10751" width="9.140625" style="42"/>
    <col min="10752" max="10752" width="12" style="42" customWidth="1"/>
    <col min="10753" max="10753" width="27.140625" style="42" customWidth="1"/>
    <col min="10754" max="10754" width="0.42578125" style="42" customWidth="1"/>
    <col min="10755" max="10764" width="16.7109375" style="42" customWidth="1"/>
    <col min="10765" max="10765" width="0.140625" style="42" customWidth="1"/>
    <col min="10766" max="10766" width="10.7109375" style="42" customWidth="1"/>
    <col min="10767" max="10767" width="10.42578125" style="42" customWidth="1"/>
    <col min="10768" max="10768" width="10.42578125" style="42" bestFit="1" customWidth="1"/>
    <col min="10769" max="10771" width="9.140625" style="42"/>
    <col min="10772" max="10772" width="9.42578125" style="42" bestFit="1" customWidth="1"/>
    <col min="10773" max="10773" width="10.140625" style="42" bestFit="1" customWidth="1"/>
    <col min="10774" max="11007" width="9.140625" style="42"/>
    <col min="11008" max="11008" width="12" style="42" customWidth="1"/>
    <col min="11009" max="11009" width="27.140625" style="42" customWidth="1"/>
    <col min="11010" max="11010" width="0.42578125" style="42" customWidth="1"/>
    <col min="11011" max="11020" width="16.7109375" style="42" customWidth="1"/>
    <col min="11021" max="11021" width="0.140625" style="42" customWidth="1"/>
    <col min="11022" max="11022" width="10.7109375" style="42" customWidth="1"/>
    <col min="11023" max="11023" width="10.42578125" style="42" customWidth="1"/>
    <col min="11024" max="11024" width="10.42578125" style="42" bestFit="1" customWidth="1"/>
    <col min="11025" max="11027" width="9.140625" style="42"/>
    <col min="11028" max="11028" width="9.42578125" style="42" bestFit="1" customWidth="1"/>
    <col min="11029" max="11029" width="10.140625" style="42" bestFit="1" customWidth="1"/>
    <col min="11030" max="11263" width="9.140625" style="42"/>
    <col min="11264" max="11264" width="12" style="42" customWidth="1"/>
    <col min="11265" max="11265" width="27.140625" style="42" customWidth="1"/>
    <col min="11266" max="11266" width="0.42578125" style="42" customWidth="1"/>
    <col min="11267" max="11276" width="16.7109375" style="42" customWidth="1"/>
    <col min="11277" max="11277" width="0.140625" style="42" customWidth="1"/>
    <col min="11278" max="11278" width="10.7109375" style="42" customWidth="1"/>
    <col min="11279" max="11279" width="10.42578125" style="42" customWidth="1"/>
    <col min="11280" max="11280" width="10.42578125" style="42" bestFit="1" customWidth="1"/>
    <col min="11281" max="11283" width="9.140625" style="42"/>
    <col min="11284" max="11284" width="9.42578125" style="42" bestFit="1" customWidth="1"/>
    <col min="11285" max="11285" width="10.140625" style="42" bestFit="1" customWidth="1"/>
    <col min="11286" max="11519" width="9.140625" style="42"/>
    <col min="11520" max="11520" width="12" style="42" customWidth="1"/>
    <col min="11521" max="11521" width="27.140625" style="42" customWidth="1"/>
    <col min="11522" max="11522" width="0.42578125" style="42" customWidth="1"/>
    <col min="11523" max="11532" width="16.7109375" style="42" customWidth="1"/>
    <col min="11533" max="11533" width="0.140625" style="42" customWidth="1"/>
    <col min="11534" max="11534" width="10.7109375" style="42" customWidth="1"/>
    <col min="11535" max="11535" width="10.42578125" style="42" customWidth="1"/>
    <col min="11536" max="11536" width="10.42578125" style="42" bestFit="1" customWidth="1"/>
    <col min="11537" max="11539" width="9.140625" style="42"/>
    <col min="11540" max="11540" width="9.42578125" style="42" bestFit="1" customWidth="1"/>
    <col min="11541" max="11541" width="10.140625" style="42" bestFit="1" customWidth="1"/>
    <col min="11542" max="11775" width="9.140625" style="42"/>
    <col min="11776" max="11776" width="12" style="42" customWidth="1"/>
    <col min="11777" max="11777" width="27.140625" style="42" customWidth="1"/>
    <col min="11778" max="11778" width="0.42578125" style="42" customWidth="1"/>
    <col min="11779" max="11788" width="16.7109375" style="42" customWidth="1"/>
    <col min="11789" max="11789" width="0.140625" style="42" customWidth="1"/>
    <col min="11790" max="11790" width="10.7109375" style="42" customWidth="1"/>
    <col min="11791" max="11791" width="10.42578125" style="42" customWidth="1"/>
    <col min="11792" max="11792" width="10.42578125" style="42" bestFit="1" customWidth="1"/>
    <col min="11793" max="11795" width="9.140625" style="42"/>
    <col min="11796" max="11796" width="9.42578125" style="42" bestFit="1" customWidth="1"/>
    <col min="11797" max="11797" width="10.140625" style="42" bestFit="1" customWidth="1"/>
    <col min="11798" max="12031" width="9.140625" style="42"/>
    <col min="12032" max="12032" width="12" style="42" customWidth="1"/>
    <col min="12033" max="12033" width="27.140625" style="42" customWidth="1"/>
    <col min="12034" max="12034" width="0.42578125" style="42" customWidth="1"/>
    <col min="12035" max="12044" width="16.7109375" style="42" customWidth="1"/>
    <col min="12045" max="12045" width="0.140625" style="42" customWidth="1"/>
    <col min="12046" max="12046" width="10.7109375" style="42" customWidth="1"/>
    <col min="12047" max="12047" width="10.42578125" style="42" customWidth="1"/>
    <col min="12048" max="12048" width="10.42578125" style="42" bestFit="1" customWidth="1"/>
    <col min="12049" max="12051" width="9.140625" style="42"/>
    <col min="12052" max="12052" width="9.42578125" style="42" bestFit="1" customWidth="1"/>
    <col min="12053" max="12053" width="10.140625" style="42" bestFit="1" customWidth="1"/>
    <col min="12054" max="12287" width="9.140625" style="42"/>
    <col min="12288" max="12288" width="12" style="42" customWidth="1"/>
    <col min="12289" max="12289" width="27.140625" style="42" customWidth="1"/>
    <col min="12290" max="12290" width="0.42578125" style="42" customWidth="1"/>
    <col min="12291" max="12300" width="16.7109375" style="42" customWidth="1"/>
    <col min="12301" max="12301" width="0.140625" style="42" customWidth="1"/>
    <col min="12302" max="12302" width="10.7109375" style="42" customWidth="1"/>
    <col min="12303" max="12303" width="10.42578125" style="42" customWidth="1"/>
    <col min="12304" max="12304" width="10.42578125" style="42" bestFit="1" customWidth="1"/>
    <col min="12305" max="12307" width="9.140625" style="42"/>
    <col min="12308" max="12308" width="9.42578125" style="42" bestFit="1" customWidth="1"/>
    <col min="12309" max="12309" width="10.140625" style="42" bestFit="1" customWidth="1"/>
    <col min="12310" max="12543" width="9.140625" style="42"/>
    <col min="12544" max="12544" width="12" style="42" customWidth="1"/>
    <col min="12545" max="12545" width="27.140625" style="42" customWidth="1"/>
    <col min="12546" max="12546" width="0.42578125" style="42" customWidth="1"/>
    <col min="12547" max="12556" width="16.7109375" style="42" customWidth="1"/>
    <col min="12557" max="12557" width="0.140625" style="42" customWidth="1"/>
    <col min="12558" max="12558" width="10.7109375" style="42" customWidth="1"/>
    <col min="12559" max="12559" width="10.42578125" style="42" customWidth="1"/>
    <col min="12560" max="12560" width="10.42578125" style="42" bestFit="1" customWidth="1"/>
    <col min="12561" max="12563" width="9.140625" style="42"/>
    <col min="12564" max="12564" width="9.42578125" style="42" bestFit="1" customWidth="1"/>
    <col min="12565" max="12565" width="10.140625" style="42" bestFit="1" customWidth="1"/>
    <col min="12566" max="12799" width="9.140625" style="42"/>
    <col min="12800" max="12800" width="12" style="42" customWidth="1"/>
    <col min="12801" max="12801" width="27.140625" style="42" customWidth="1"/>
    <col min="12802" max="12802" width="0.42578125" style="42" customWidth="1"/>
    <col min="12803" max="12812" width="16.7109375" style="42" customWidth="1"/>
    <col min="12813" max="12813" width="0.140625" style="42" customWidth="1"/>
    <col min="12814" max="12814" width="10.7109375" style="42" customWidth="1"/>
    <col min="12815" max="12815" width="10.42578125" style="42" customWidth="1"/>
    <col min="12816" max="12816" width="10.42578125" style="42" bestFit="1" customWidth="1"/>
    <col min="12817" max="12819" width="9.140625" style="42"/>
    <col min="12820" max="12820" width="9.42578125" style="42" bestFit="1" customWidth="1"/>
    <col min="12821" max="12821" width="10.140625" style="42" bestFit="1" customWidth="1"/>
    <col min="12822" max="13055" width="9.140625" style="42"/>
    <col min="13056" max="13056" width="12" style="42" customWidth="1"/>
    <col min="13057" max="13057" width="27.140625" style="42" customWidth="1"/>
    <col min="13058" max="13058" width="0.42578125" style="42" customWidth="1"/>
    <col min="13059" max="13068" width="16.7109375" style="42" customWidth="1"/>
    <col min="13069" max="13069" width="0.140625" style="42" customWidth="1"/>
    <col min="13070" max="13070" width="10.7109375" style="42" customWidth="1"/>
    <col min="13071" max="13071" width="10.42578125" style="42" customWidth="1"/>
    <col min="13072" max="13072" width="10.42578125" style="42" bestFit="1" customWidth="1"/>
    <col min="13073" max="13075" width="9.140625" style="42"/>
    <col min="13076" max="13076" width="9.42578125" style="42" bestFit="1" customWidth="1"/>
    <col min="13077" max="13077" width="10.140625" style="42" bestFit="1" customWidth="1"/>
    <col min="13078" max="13311" width="9.140625" style="42"/>
    <col min="13312" max="13312" width="12" style="42" customWidth="1"/>
    <col min="13313" max="13313" width="27.140625" style="42" customWidth="1"/>
    <col min="13314" max="13314" width="0.42578125" style="42" customWidth="1"/>
    <col min="13315" max="13324" width="16.7109375" style="42" customWidth="1"/>
    <col min="13325" max="13325" width="0.140625" style="42" customWidth="1"/>
    <col min="13326" max="13326" width="10.7109375" style="42" customWidth="1"/>
    <col min="13327" max="13327" width="10.42578125" style="42" customWidth="1"/>
    <col min="13328" max="13328" width="10.42578125" style="42" bestFit="1" customWidth="1"/>
    <col min="13329" max="13331" width="9.140625" style="42"/>
    <col min="13332" max="13332" width="9.42578125" style="42" bestFit="1" customWidth="1"/>
    <col min="13333" max="13333" width="10.140625" style="42" bestFit="1" customWidth="1"/>
    <col min="13334" max="13567" width="9.140625" style="42"/>
    <col min="13568" max="13568" width="12" style="42" customWidth="1"/>
    <col min="13569" max="13569" width="27.140625" style="42" customWidth="1"/>
    <col min="13570" max="13570" width="0.42578125" style="42" customWidth="1"/>
    <col min="13571" max="13580" width="16.7109375" style="42" customWidth="1"/>
    <col min="13581" max="13581" width="0.140625" style="42" customWidth="1"/>
    <col min="13582" max="13582" width="10.7109375" style="42" customWidth="1"/>
    <col min="13583" max="13583" width="10.42578125" style="42" customWidth="1"/>
    <col min="13584" max="13584" width="10.42578125" style="42" bestFit="1" customWidth="1"/>
    <col min="13585" max="13587" width="9.140625" style="42"/>
    <col min="13588" max="13588" width="9.42578125" style="42" bestFit="1" customWidth="1"/>
    <col min="13589" max="13589" width="10.140625" style="42" bestFit="1" customWidth="1"/>
    <col min="13590" max="13823" width="9.140625" style="42"/>
    <col min="13824" max="13824" width="12" style="42" customWidth="1"/>
    <col min="13825" max="13825" width="27.140625" style="42" customWidth="1"/>
    <col min="13826" max="13826" width="0.42578125" style="42" customWidth="1"/>
    <col min="13827" max="13836" width="16.7109375" style="42" customWidth="1"/>
    <col min="13837" max="13837" width="0.140625" style="42" customWidth="1"/>
    <col min="13838" max="13838" width="10.7109375" style="42" customWidth="1"/>
    <col min="13839" max="13839" width="10.42578125" style="42" customWidth="1"/>
    <col min="13840" max="13840" width="10.42578125" style="42" bestFit="1" customWidth="1"/>
    <col min="13841" max="13843" width="9.140625" style="42"/>
    <col min="13844" max="13844" width="9.42578125" style="42" bestFit="1" customWidth="1"/>
    <col min="13845" max="13845" width="10.140625" style="42" bestFit="1" customWidth="1"/>
    <col min="13846" max="14079" width="9.140625" style="42"/>
    <col min="14080" max="14080" width="12" style="42" customWidth="1"/>
    <col min="14081" max="14081" width="27.140625" style="42" customWidth="1"/>
    <col min="14082" max="14082" width="0.42578125" style="42" customWidth="1"/>
    <col min="14083" max="14092" width="16.7109375" style="42" customWidth="1"/>
    <col min="14093" max="14093" width="0.140625" style="42" customWidth="1"/>
    <col min="14094" max="14094" width="10.7109375" style="42" customWidth="1"/>
    <col min="14095" max="14095" width="10.42578125" style="42" customWidth="1"/>
    <col min="14096" max="14096" width="10.42578125" style="42" bestFit="1" customWidth="1"/>
    <col min="14097" max="14099" width="9.140625" style="42"/>
    <col min="14100" max="14100" width="9.42578125" style="42" bestFit="1" customWidth="1"/>
    <col min="14101" max="14101" width="10.140625" style="42" bestFit="1" customWidth="1"/>
    <col min="14102" max="14335" width="9.140625" style="42"/>
    <col min="14336" max="14336" width="12" style="42" customWidth="1"/>
    <col min="14337" max="14337" width="27.140625" style="42" customWidth="1"/>
    <col min="14338" max="14338" width="0.42578125" style="42" customWidth="1"/>
    <col min="14339" max="14348" width="16.7109375" style="42" customWidth="1"/>
    <col min="14349" max="14349" width="0.140625" style="42" customWidth="1"/>
    <col min="14350" max="14350" width="10.7109375" style="42" customWidth="1"/>
    <col min="14351" max="14351" width="10.42578125" style="42" customWidth="1"/>
    <col min="14352" max="14352" width="10.42578125" style="42" bestFit="1" customWidth="1"/>
    <col min="14353" max="14355" width="9.140625" style="42"/>
    <col min="14356" max="14356" width="9.42578125" style="42" bestFit="1" customWidth="1"/>
    <col min="14357" max="14357" width="10.140625" style="42" bestFit="1" customWidth="1"/>
    <col min="14358" max="14591" width="9.140625" style="42"/>
    <col min="14592" max="14592" width="12" style="42" customWidth="1"/>
    <col min="14593" max="14593" width="27.140625" style="42" customWidth="1"/>
    <col min="14594" max="14594" width="0.42578125" style="42" customWidth="1"/>
    <col min="14595" max="14604" width="16.7109375" style="42" customWidth="1"/>
    <col min="14605" max="14605" width="0.140625" style="42" customWidth="1"/>
    <col min="14606" max="14606" width="10.7109375" style="42" customWidth="1"/>
    <col min="14607" max="14607" width="10.42578125" style="42" customWidth="1"/>
    <col min="14608" max="14608" width="10.42578125" style="42" bestFit="1" customWidth="1"/>
    <col min="14609" max="14611" width="9.140625" style="42"/>
    <col min="14612" max="14612" width="9.42578125" style="42" bestFit="1" customWidth="1"/>
    <col min="14613" max="14613" width="10.140625" style="42" bestFit="1" customWidth="1"/>
    <col min="14614" max="14847" width="9.140625" style="42"/>
    <col min="14848" max="14848" width="12" style="42" customWidth="1"/>
    <col min="14849" max="14849" width="27.140625" style="42" customWidth="1"/>
    <col min="14850" max="14850" width="0.42578125" style="42" customWidth="1"/>
    <col min="14851" max="14860" width="16.7109375" style="42" customWidth="1"/>
    <col min="14861" max="14861" width="0.140625" style="42" customWidth="1"/>
    <col min="14862" max="14862" width="10.7109375" style="42" customWidth="1"/>
    <col min="14863" max="14863" width="10.42578125" style="42" customWidth="1"/>
    <col min="14864" max="14864" width="10.42578125" style="42" bestFit="1" customWidth="1"/>
    <col min="14865" max="14867" width="9.140625" style="42"/>
    <col min="14868" max="14868" width="9.42578125" style="42" bestFit="1" customWidth="1"/>
    <col min="14869" max="14869" width="10.140625" style="42" bestFit="1" customWidth="1"/>
    <col min="14870" max="15103" width="9.140625" style="42"/>
    <col min="15104" max="15104" width="12" style="42" customWidth="1"/>
    <col min="15105" max="15105" width="27.140625" style="42" customWidth="1"/>
    <col min="15106" max="15106" width="0.42578125" style="42" customWidth="1"/>
    <col min="15107" max="15116" width="16.7109375" style="42" customWidth="1"/>
    <col min="15117" max="15117" width="0.140625" style="42" customWidth="1"/>
    <col min="15118" max="15118" width="10.7109375" style="42" customWidth="1"/>
    <col min="15119" max="15119" width="10.42578125" style="42" customWidth="1"/>
    <col min="15120" max="15120" width="10.42578125" style="42" bestFit="1" customWidth="1"/>
    <col min="15121" max="15123" width="9.140625" style="42"/>
    <col min="15124" max="15124" width="9.42578125" style="42" bestFit="1" customWidth="1"/>
    <col min="15125" max="15125" width="10.140625" style="42" bestFit="1" customWidth="1"/>
    <col min="15126" max="15359" width="9.140625" style="42"/>
    <col min="15360" max="15360" width="12" style="42" customWidth="1"/>
    <col min="15361" max="15361" width="27.140625" style="42" customWidth="1"/>
    <col min="15362" max="15362" width="0.42578125" style="42" customWidth="1"/>
    <col min="15363" max="15372" width="16.7109375" style="42" customWidth="1"/>
    <col min="15373" max="15373" width="0.140625" style="42" customWidth="1"/>
    <col min="15374" max="15374" width="10.7109375" style="42" customWidth="1"/>
    <col min="15375" max="15375" width="10.42578125" style="42" customWidth="1"/>
    <col min="15376" max="15376" width="10.42578125" style="42" bestFit="1" customWidth="1"/>
    <col min="15377" max="15379" width="9.140625" style="42"/>
    <col min="15380" max="15380" width="9.42578125" style="42" bestFit="1" customWidth="1"/>
    <col min="15381" max="15381" width="10.140625" style="42" bestFit="1" customWidth="1"/>
    <col min="15382" max="15615" width="9.140625" style="42"/>
    <col min="15616" max="15616" width="12" style="42" customWidth="1"/>
    <col min="15617" max="15617" width="27.140625" style="42" customWidth="1"/>
    <col min="15618" max="15618" width="0.42578125" style="42" customWidth="1"/>
    <col min="15619" max="15628" width="16.7109375" style="42" customWidth="1"/>
    <col min="15629" max="15629" width="0.140625" style="42" customWidth="1"/>
    <col min="15630" max="15630" width="10.7109375" style="42" customWidth="1"/>
    <col min="15631" max="15631" width="10.42578125" style="42" customWidth="1"/>
    <col min="15632" max="15632" width="10.42578125" style="42" bestFit="1" customWidth="1"/>
    <col min="15633" max="15635" width="9.140625" style="42"/>
    <col min="15636" max="15636" width="9.42578125" style="42" bestFit="1" customWidth="1"/>
    <col min="15637" max="15637" width="10.140625" style="42" bestFit="1" customWidth="1"/>
    <col min="15638" max="15871" width="9.140625" style="42"/>
    <col min="15872" max="15872" width="12" style="42" customWidth="1"/>
    <col min="15873" max="15873" width="27.140625" style="42" customWidth="1"/>
    <col min="15874" max="15874" width="0.42578125" style="42" customWidth="1"/>
    <col min="15875" max="15884" width="16.7109375" style="42" customWidth="1"/>
    <col min="15885" max="15885" width="0.140625" style="42" customWidth="1"/>
    <col min="15886" max="15886" width="10.7109375" style="42" customWidth="1"/>
    <col min="15887" max="15887" width="10.42578125" style="42" customWidth="1"/>
    <col min="15888" max="15888" width="10.42578125" style="42" bestFit="1" customWidth="1"/>
    <col min="15889" max="15891" width="9.140625" style="42"/>
    <col min="15892" max="15892" width="9.42578125" style="42" bestFit="1" customWidth="1"/>
    <col min="15893" max="15893" width="10.140625" style="42" bestFit="1" customWidth="1"/>
    <col min="15894" max="16127" width="9.140625" style="42"/>
    <col min="16128" max="16128" width="12" style="42" customWidth="1"/>
    <col min="16129" max="16129" width="27.140625" style="42" customWidth="1"/>
    <col min="16130" max="16130" width="0.42578125" style="42" customWidth="1"/>
    <col min="16131" max="16140" width="16.7109375" style="42" customWidth="1"/>
    <col min="16141" max="16141" width="0.140625" style="42" customWidth="1"/>
    <col min="16142" max="16142" width="10.7109375" style="42" customWidth="1"/>
    <col min="16143" max="16143" width="10.42578125" style="42" customWidth="1"/>
    <col min="16144" max="16144" width="10.42578125" style="42" bestFit="1" customWidth="1"/>
    <col min="16145" max="16147" width="9.140625" style="42"/>
    <col min="16148" max="16148" width="9.42578125" style="42" bestFit="1" customWidth="1"/>
    <col min="16149" max="16149" width="10.140625" style="42" bestFit="1" customWidth="1"/>
    <col min="16150" max="16384" width="9.140625" style="42"/>
  </cols>
  <sheetData>
    <row r="1" spans="1:15" ht="24.75" customHeight="1">
      <c r="A1" s="336" t="s">
        <v>87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17" t="s">
        <v>25</v>
      </c>
      <c r="N1" s="280"/>
      <c r="O1" s="43"/>
    </row>
    <row r="2" spans="1:15" ht="20.25" customHeight="1">
      <c r="A2" s="43"/>
      <c r="B2" s="43"/>
      <c r="C2" s="43"/>
      <c r="D2" s="43"/>
      <c r="E2" s="44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8" customHeight="1">
      <c r="A3" s="45" t="s">
        <v>26</v>
      </c>
      <c r="B3" s="46"/>
      <c r="C3" s="47"/>
      <c r="D3" s="47" t="s">
        <v>27</v>
      </c>
      <c r="E3" s="46"/>
    </row>
    <row r="4" spans="1:15" ht="15" customHeight="1">
      <c r="A4" s="48" t="s">
        <v>28</v>
      </c>
      <c r="B4" s="49"/>
      <c r="C4" s="42"/>
    </row>
    <row r="5" spans="1:15" ht="16.5" customHeight="1">
      <c r="A5" s="50"/>
      <c r="B5" s="49"/>
      <c r="C5" s="42"/>
    </row>
    <row r="6" spans="1:15" ht="47.25" customHeight="1" thickBot="1">
      <c r="A6" s="51" t="s">
        <v>29</v>
      </c>
      <c r="B6" s="52"/>
      <c r="C6" s="53"/>
      <c r="D6" s="54"/>
      <c r="E6" s="55" t="s">
        <v>76</v>
      </c>
      <c r="F6" s="141" t="s">
        <v>91</v>
      </c>
      <c r="G6" s="141" t="s">
        <v>86</v>
      </c>
      <c r="H6" s="55" t="s">
        <v>65</v>
      </c>
      <c r="I6" s="141" t="s">
        <v>127</v>
      </c>
      <c r="J6" s="141" t="s">
        <v>86</v>
      </c>
      <c r="K6" s="55" t="s">
        <v>77</v>
      </c>
      <c r="L6" s="141" t="s">
        <v>122</v>
      </c>
      <c r="M6" s="141" t="s">
        <v>98</v>
      </c>
    </row>
    <row r="7" spans="1:15" ht="8.25" customHeight="1" thickTop="1">
      <c r="A7" s="56"/>
      <c r="B7" s="57"/>
      <c r="C7" s="58"/>
      <c r="D7" s="57"/>
      <c r="E7" s="59"/>
      <c r="F7" s="142"/>
      <c r="G7" s="142"/>
      <c r="H7" s="60"/>
      <c r="I7" s="160"/>
      <c r="J7" s="160"/>
      <c r="K7" s="60"/>
      <c r="L7" s="160"/>
      <c r="M7" s="160"/>
    </row>
    <row r="8" spans="1:15" ht="15">
      <c r="A8" s="328" t="s">
        <v>3</v>
      </c>
      <c r="B8" s="328"/>
      <c r="C8" s="328"/>
      <c r="D8" s="328"/>
      <c r="E8" s="61">
        <v>3620800</v>
      </c>
      <c r="F8" s="187">
        <f>+'FP Ril SMJEŠTAJ i PUK'!F8+'Kapitalni projekti'!F8+'FP Ril tržište'!E8+'FP Ril stručno osposob.'!F8</f>
        <v>3923836</v>
      </c>
      <c r="G8" s="187">
        <f>+F8-E8</f>
        <v>303036</v>
      </c>
      <c r="H8" s="61">
        <v>3620800</v>
      </c>
      <c r="I8" s="187">
        <f>+'FP Ril SMJEŠTAJ i PUK'!H8+'Kapitalni projekti'!I8+'FP Ril tržište'!H8+'FP Ril stručno osposob.'!I8</f>
        <v>3852841</v>
      </c>
      <c r="J8" s="187">
        <f>+I8-H8</f>
        <v>232041</v>
      </c>
      <c r="K8" s="61">
        <v>3620800</v>
      </c>
      <c r="L8" s="187">
        <f>+'FP Ril SMJEŠTAJ i PUK'!J8+'Kapitalni projekti'!L8+'FP Ril tržište'!I8+'FP Ril stručno osposob.'!L8</f>
        <v>3620800</v>
      </c>
      <c r="M8" s="187">
        <f>+L8-K8</f>
        <v>0</v>
      </c>
    </row>
    <row r="9" spans="1:15" ht="41.25" customHeight="1">
      <c r="A9" s="327" t="s">
        <v>30</v>
      </c>
      <c r="B9" s="327"/>
      <c r="C9" s="327"/>
      <c r="D9" s="327"/>
      <c r="E9" s="61">
        <v>100000</v>
      </c>
      <c r="F9" s="187">
        <f>+'FP Ril SMJEŠTAJ i PUK'!F9+'Kapitalni projekti'!F9+'FP Ril tržište'!F9+'FP Ril stručno osposob.'!F9</f>
        <v>100000</v>
      </c>
      <c r="G9" s="187">
        <f t="shared" ref="G9:G16" si="0">+F9-E9</f>
        <v>0</v>
      </c>
      <c r="H9" s="61">
        <v>100000</v>
      </c>
      <c r="I9" s="187">
        <f>+'FP Ril SMJEŠTAJ i PUK'!H9+'Kapitalni projekti'!I9+'FP Ril tržište'!H9+'FP Ril stručno osposob.'!I9</f>
        <v>100000</v>
      </c>
      <c r="J9" s="187">
        <f t="shared" ref="J9:J16" si="1">+I9-H9</f>
        <v>0</v>
      </c>
      <c r="K9" s="61">
        <v>100000</v>
      </c>
      <c r="L9" s="187">
        <f>+'FP Ril SMJEŠTAJ i PUK'!J9+'Kapitalni projekti'!L9+'FP Ril tržište'!I9+'FP Ril stručno osposob.'!L9</f>
        <v>100000</v>
      </c>
      <c r="M9" s="187">
        <f t="shared" ref="M9:M16" si="2">+L9-K9</f>
        <v>0</v>
      </c>
    </row>
    <row r="10" spans="1:15" ht="15">
      <c r="A10" s="328" t="s">
        <v>5</v>
      </c>
      <c r="B10" s="328"/>
      <c r="C10" s="328"/>
      <c r="D10" s="328"/>
      <c r="E10" s="61">
        <v>6780000</v>
      </c>
      <c r="F10" s="187">
        <f>+'FP Ril SMJEŠTAJ i PUK'!F10+'Kapitalni projekti'!F10+'FP Ril tržište'!E10+'FP Ril stručno osposob.'!F10</f>
        <v>6780000</v>
      </c>
      <c r="G10" s="187">
        <f t="shared" si="0"/>
        <v>0</v>
      </c>
      <c r="H10" s="61">
        <v>6780000</v>
      </c>
      <c r="I10" s="187">
        <f>+'FP Ril SMJEŠTAJ i PUK'!H10+'Kapitalni projekti'!I10+'FP Ril tržište'!H10+'FP Ril stručno osposob.'!I10</f>
        <v>6780000</v>
      </c>
      <c r="J10" s="187">
        <f t="shared" si="1"/>
        <v>0</v>
      </c>
      <c r="K10" s="61">
        <v>6780000</v>
      </c>
      <c r="L10" s="187">
        <f>+'FP Ril SMJEŠTAJ i PUK'!J10+'Kapitalni projekti'!L10+'FP Ril tržište'!I10+'FP Ril stručno osposob.'!L10</f>
        <v>6780000</v>
      </c>
      <c r="M10" s="187">
        <f t="shared" si="2"/>
        <v>0</v>
      </c>
    </row>
    <row r="11" spans="1:15" ht="15">
      <c r="A11" s="328" t="s">
        <v>6</v>
      </c>
      <c r="B11" s="328"/>
      <c r="C11" s="328"/>
      <c r="D11" s="328"/>
      <c r="E11" s="61">
        <v>1017000</v>
      </c>
      <c r="F11" s="187">
        <f>+'FP Ril SMJEŠTAJ i PUK'!F11+'Kapitalni projekti'!F11+'Kapitalni projekti'!F12+'FP Ril tržište'!E11+'FP Ril stručno osposob.'!F11</f>
        <v>2350103</v>
      </c>
      <c r="G11" s="187">
        <f t="shared" si="0"/>
        <v>1333103</v>
      </c>
      <c r="H11" s="61">
        <v>4019500</v>
      </c>
      <c r="I11" s="187">
        <f>+'FP Ril SMJEŠTAJ i PUK'!H11+'Kapitalni projekti'!I11+'Kapitalni projekti'!I12+'FP Ril tržište'!H11+'FP Ril stručno osposob.'!I11</f>
        <v>6807942</v>
      </c>
      <c r="J11" s="187">
        <f t="shared" si="1"/>
        <v>2788442</v>
      </c>
      <c r="K11" s="61">
        <v>4266381</v>
      </c>
      <c r="L11" s="187">
        <f>+'FP Ril SMJEŠTAJ i PUK'!J11+'Kapitalni projekti'!L11+'FP Ril tržište'!I11+'FP Ril stručno osposob.'!L11</f>
        <v>227977</v>
      </c>
      <c r="M11" s="187">
        <f t="shared" si="2"/>
        <v>-4038404</v>
      </c>
    </row>
    <row r="12" spans="1:15" ht="15">
      <c r="A12" s="328" t="s">
        <v>10</v>
      </c>
      <c r="B12" s="328"/>
      <c r="C12" s="328"/>
      <c r="D12" s="328"/>
      <c r="E12" s="61">
        <v>0</v>
      </c>
      <c r="F12" s="187">
        <f>+'FP Ril SMJEŠTAJ i PUK'!F12+'Kapitalni projekti'!F13+'FP Ril tržište'!E12+'FP Ril stručno osposob.'!F12</f>
        <v>0</v>
      </c>
      <c r="G12" s="187">
        <f t="shared" si="0"/>
        <v>0</v>
      </c>
      <c r="H12" s="61">
        <v>0</v>
      </c>
      <c r="I12" s="187">
        <f>+'FP Ril SMJEŠTAJ i PUK'!H12+'Kapitalni projekti'!I13+'FP Ril tržište'!H12+'FP Ril stručno osposob.'!I12</f>
        <v>0</v>
      </c>
      <c r="J12" s="187">
        <f t="shared" si="1"/>
        <v>0</v>
      </c>
      <c r="K12" s="61">
        <v>0</v>
      </c>
      <c r="L12" s="187">
        <f>+'FP Ril SMJEŠTAJ i PUK'!J12+'Kapitalni projekti'!L12+'FP Ril tržište'!I12+'FP Ril stručno osposob.'!L12</f>
        <v>0</v>
      </c>
      <c r="M12" s="187">
        <f t="shared" si="2"/>
        <v>0</v>
      </c>
    </row>
    <row r="13" spans="1:15" ht="31.5" customHeight="1">
      <c r="A13" s="327" t="s">
        <v>31</v>
      </c>
      <c r="B13" s="327"/>
      <c r="C13" s="327"/>
      <c r="D13" s="327"/>
      <c r="E13" s="61">
        <v>0</v>
      </c>
      <c r="F13" s="187">
        <f>+'FP Ril SMJEŠTAJ i PUK'!F13+'Kapitalni projekti'!F14+'FP Ril tržište'!E13+'FP Ril stručno osposob.'!F13</f>
        <v>0</v>
      </c>
      <c r="G13" s="187">
        <f t="shared" si="0"/>
        <v>0</v>
      </c>
      <c r="H13" s="61">
        <v>0</v>
      </c>
      <c r="I13" s="187">
        <f>+'FP Ril SMJEŠTAJ i PUK'!H13+'Kapitalni projekti'!I14+'FP Ril tržište'!H13+'FP Ril stručno osposob.'!I13</f>
        <v>0</v>
      </c>
      <c r="J13" s="187">
        <f t="shared" si="1"/>
        <v>0</v>
      </c>
      <c r="K13" s="61">
        <v>0</v>
      </c>
      <c r="L13" s="187">
        <f>+'FP Ril SMJEŠTAJ i PUK'!J13+'Kapitalni projekti'!L13+'FP Ril tržište'!I13+'FP Ril stručno osposob.'!L13</f>
        <v>0</v>
      </c>
      <c r="M13" s="187">
        <f t="shared" si="2"/>
        <v>0</v>
      </c>
    </row>
    <row r="14" spans="1:15" ht="15">
      <c r="A14" s="328" t="s">
        <v>32</v>
      </c>
      <c r="B14" s="328"/>
      <c r="C14" s="328"/>
      <c r="D14" s="328"/>
      <c r="E14" s="61">
        <v>0</v>
      </c>
      <c r="F14" s="187">
        <f>+'FP Ril SMJEŠTAJ i PUK'!F14+'Kapitalni projekti'!F15+'FP Ril tržište'!E14+'FP Ril stručno osposob.'!F14</f>
        <v>0</v>
      </c>
      <c r="G14" s="187">
        <f t="shared" si="0"/>
        <v>0</v>
      </c>
      <c r="H14" s="61">
        <v>0</v>
      </c>
      <c r="I14" s="187">
        <f>+'FP Ril SMJEŠTAJ i PUK'!H14+'Kapitalni projekti'!I15+'FP Ril tržište'!H14+'FP Ril stručno osposob.'!I14</f>
        <v>0</v>
      </c>
      <c r="J14" s="187">
        <f t="shared" si="1"/>
        <v>0</v>
      </c>
      <c r="K14" s="61">
        <v>0</v>
      </c>
      <c r="L14" s="187">
        <f>+'FP Ril SMJEŠTAJ i PUK'!J14+'Kapitalni projekti'!L14+'FP Ril tržište'!I14+'FP Ril stručno osposob.'!L14</f>
        <v>0</v>
      </c>
      <c r="M14" s="187">
        <f t="shared" si="2"/>
        <v>0</v>
      </c>
    </row>
    <row r="15" spans="1:15" ht="19.5" customHeight="1">
      <c r="A15" s="333" t="s">
        <v>71</v>
      </c>
      <c r="B15" s="334"/>
      <c r="C15" s="334"/>
      <c r="D15" s="334"/>
      <c r="E15" s="188">
        <v>2500</v>
      </c>
      <c r="F15" s="189">
        <f>+'FP Ril SMJEŠTAJ i PUK'!F15+'Kapitalni projekti'!F16+'FP Ril tržište'!E15+'FP Ril stručno osposob.'!F15</f>
        <v>27396</v>
      </c>
      <c r="G15" s="189">
        <f t="shared" si="0"/>
        <v>24896</v>
      </c>
      <c r="H15" s="188">
        <v>0</v>
      </c>
      <c r="I15" s="189">
        <f>+'FP Ril SMJEŠTAJ i PUK'!H15+'Kapitalni projekti'!I16+'FP Ril tržište'!H15+'FP Ril stručno osposob.'!I15</f>
        <v>0</v>
      </c>
      <c r="J15" s="189">
        <f t="shared" si="1"/>
        <v>0</v>
      </c>
      <c r="K15" s="188">
        <v>0</v>
      </c>
      <c r="L15" s="187">
        <f>+'FP Ril SMJEŠTAJ i PUK'!J15+'Kapitalni projekti'!L15+'FP Ril tržište'!I15+'FP Ril stručno osposob.'!L15</f>
        <v>0</v>
      </c>
      <c r="M15" s="189">
        <f t="shared" si="2"/>
        <v>0</v>
      </c>
    </row>
    <row r="16" spans="1:15" ht="15.75" thickBot="1">
      <c r="A16" s="62" t="s">
        <v>33</v>
      </c>
      <c r="B16" s="63"/>
      <c r="C16" s="64"/>
      <c r="D16" s="65"/>
      <c r="E16" s="190">
        <v>11520300</v>
      </c>
      <c r="F16" s="191">
        <f>SUM(F8:F15)</f>
        <v>13181335</v>
      </c>
      <c r="G16" s="192">
        <f t="shared" si="0"/>
        <v>1661035</v>
      </c>
      <c r="H16" s="190">
        <v>14520300</v>
      </c>
      <c r="I16" s="191">
        <f>SUM(I8:I15)</f>
        <v>17540783</v>
      </c>
      <c r="J16" s="192">
        <f t="shared" si="1"/>
        <v>3020483</v>
      </c>
      <c r="K16" s="190">
        <v>14767181</v>
      </c>
      <c r="L16" s="191">
        <f>SUM(L8:L15)</f>
        <v>10728777</v>
      </c>
      <c r="M16" s="192">
        <f t="shared" si="2"/>
        <v>-4038404</v>
      </c>
    </row>
    <row r="17" spans="1:17" s="69" customFormat="1" ht="32.25" customHeight="1" thickTop="1">
      <c r="A17" s="66" t="s">
        <v>34</v>
      </c>
      <c r="B17" s="67"/>
      <c r="C17" s="68"/>
      <c r="D17" s="329" t="s">
        <v>35</v>
      </c>
      <c r="E17" s="330"/>
      <c r="F17" s="330"/>
      <c r="G17" s="330"/>
    </row>
    <row r="18" spans="1:17" ht="15">
      <c r="A18" s="70"/>
      <c r="B18" s="71"/>
      <c r="C18" s="70"/>
      <c r="D18" s="70"/>
      <c r="E18" s="71"/>
      <c r="F18" s="70"/>
      <c r="G18" s="70"/>
      <c r="H18" s="70"/>
      <c r="I18" s="70"/>
      <c r="J18" s="70"/>
      <c r="K18" s="70"/>
      <c r="L18" s="70"/>
      <c r="M18" s="335" t="s">
        <v>0</v>
      </c>
      <c r="N18" s="280"/>
    </row>
    <row r="19" spans="1:17" ht="8.25" customHeight="1">
      <c r="A19" s="73"/>
      <c r="B19" s="74"/>
      <c r="C19" s="73"/>
      <c r="D19" s="73"/>
      <c r="E19" s="75"/>
      <c r="F19" s="74"/>
      <c r="G19" s="74"/>
      <c r="H19" s="74"/>
      <c r="I19" s="74"/>
      <c r="J19" s="74"/>
      <c r="K19" s="74"/>
      <c r="L19" s="74"/>
      <c r="M19" s="74"/>
    </row>
    <row r="20" spans="1:17" ht="9.75" customHeight="1">
      <c r="A20" s="73"/>
      <c r="B20" s="74"/>
      <c r="C20" s="73"/>
      <c r="D20" s="73"/>
      <c r="E20" s="76"/>
      <c r="F20" s="73"/>
      <c r="G20" s="73"/>
      <c r="H20" s="73"/>
      <c r="I20" s="73"/>
      <c r="J20" s="73"/>
      <c r="K20" s="73"/>
      <c r="M20" s="77"/>
      <c r="N20" s="73"/>
    </row>
    <row r="21" spans="1:17" s="49" customFormat="1" ht="156" customHeight="1">
      <c r="A21" s="78" t="s">
        <v>36</v>
      </c>
      <c r="B21" s="78" t="s">
        <v>37</v>
      </c>
      <c r="C21" s="78" t="s">
        <v>38</v>
      </c>
      <c r="D21" s="79" t="s">
        <v>78</v>
      </c>
      <c r="E21" s="146" t="s">
        <v>88</v>
      </c>
      <c r="F21" s="146" t="s">
        <v>3</v>
      </c>
      <c r="G21" s="146" t="s">
        <v>4</v>
      </c>
      <c r="H21" s="146" t="s">
        <v>5</v>
      </c>
      <c r="I21" s="146" t="s">
        <v>6</v>
      </c>
      <c r="J21" s="146" t="s">
        <v>10</v>
      </c>
      <c r="K21" s="146" t="s">
        <v>39</v>
      </c>
      <c r="L21" s="146" t="s">
        <v>8</v>
      </c>
      <c r="M21" s="146" t="s">
        <v>72</v>
      </c>
      <c r="N21" s="80" t="s">
        <v>67</v>
      </c>
      <c r="O21" s="146" t="s">
        <v>128</v>
      </c>
      <c r="P21" s="80" t="s">
        <v>79</v>
      </c>
      <c r="Q21" s="146" t="s">
        <v>123</v>
      </c>
    </row>
    <row r="22" spans="1:17" ht="30" customHeight="1">
      <c r="A22" s="81">
        <v>31</v>
      </c>
      <c r="B22" s="78" t="s">
        <v>40</v>
      </c>
      <c r="C22" s="82">
        <f>+C25+C24+C23</f>
        <v>5425420</v>
      </c>
      <c r="D22" s="83">
        <v>6349999.5999999996</v>
      </c>
      <c r="E22" s="147">
        <f>+'FP Ril SMJEŠTAJ i PUK'!E23+'Kapitalni projekti'!E24+'FP Ril tržište'!D24+'FP Ril stručno osposob.'!E24</f>
        <v>6420994.5999999996</v>
      </c>
      <c r="F22" s="147">
        <f>+'FP Ril SMJEŠTAJ i PUK'!G23+'Kapitalni projekti'!H24+'FP Ril tržište'!E24+'FP Ril stručno osposob.'!F24</f>
        <v>3114080</v>
      </c>
      <c r="G22" s="147">
        <f>+'FP Ril SMJEŠTAJ i PUK'!H23+'Kapitalni projekti'!J24+'FP Ril tržište'!F24+'FP Ril stručno osposob.'!G24</f>
        <v>0</v>
      </c>
      <c r="H22" s="147">
        <f>+'FP Ril SMJEŠTAJ i PUK'!J23+'Kapitalni projekti'!K24+'FP Ril tržište'!G24+'FP Ril stručno osposob.'!I24</f>
        <v>3306914.6</v>
      </c>
      <c r="I22" s="147">
        <f>+'FP Ril SMJEŠTAJ i PUK'!K23+'Kapitalni projekti'!M24+'FP Ril tržište'!H24+'FP Ril stručno osposob.'!K24</f>
        <v>0</v>
      </c>
      <c r="J22" s="147">
        <f>+'FP Ril SMJEŠTAJ i PUK'!L23+'Kapitalni projekti'!N24+'FP Ril tržište'!I24+'FP Ril stručno osposob.'!L24</f>
        <v>0</v>
      </c>
      <c r="K22" s="147">
        <f>+'FP Ril SMJEŠTAJ i PUK'!M23+'Kapitalni projekti'!O24+'FP Ril tržište'!J24+'FP Ril stručno osposob.'!M24</f>
        <v>0</v>
      </c>
      <c r="L22" s="147">
        <f>+'FP Ril SMJEŠTAJ i PUK'!N23+'Kapitalni projekti'!P24+'FP Ril tržište'!K24+'FP Ril stručno osposob.'!N24</f>
        <v>0</v>
      </c>
      <c r="M22" s="147">
        <f>+'FP Ril SMJEŠTAJ i PUK'!O23+'Kapitalni projekti'!R24+'FP Ril tržište'!L24+'FP Ril stručno osposob.'!P24</f>
        <v>0</v>
      </c>
      <c r="N22" s="83">
        <v>6349999.5999999996</v>
      </c>
      <c r="O22" s="147">
        <f>+'FP Ril SMJEŠTAJ i PUK'!P23+'Kapitalni projekti'!T24+'FP Ril tržište'!M24+'FP Ril stručno osposob.'!R24</f>
        <v>6349999.5999999996</v>
      </c>
      <c r="P22" s="83">
        <v>6349999.5999999996</v>
      </c>
      <c r="Q22" s="147">
        <f>+'FP Ril SMJEŠTAJ i PUK'!R23+'Kapitalni projekti'!V24+'FP Ril tržište'!N24+'FP Ril stručno osposob.'!T24</f>
        <v>6349999.5999999996</v>
      </c>
    </row>
    <row r="23" spans="1:17" ht="14.25" customHeight="1">
      <c r="A23" s="84">
        <v>311</v>
      </c>
      <c r="B23" s="85" t="s">
        <v>41</v>
      </c>
      <c r="C23" s="86">
        <v>4477512</v>
      </c>
      <c r="D23" s="83">
        <v>5250800</v>
      </c>
      <c r="E23" s="147">
        <f>+'FP Ril SMJEŠTAJ i PUK'!E24+'Kapitalni projekti'!E25+'FP Ril tržište'!D25+'FP Ril stručno osposob.'!E25</f>
        <v>5250995</v>
      </c>
      <c r="F23" s="147">
        <f>+'FP Ril SMJEŠTAJ i PUK'!G24+'Kapitalni projekti'!H25+'FP Ril tržište'!E25+'FP Ril stručno osposob.'!F25</f>
        <v>3114080</v>
      </c>
      <c r="G23" s="147">
        <f>+'FP Ril SMJEŠTAJ i PUK'!H24+'Kapitalni projekti'!J25+'FP Ril tržište'!F25+'FP Ril stručno osposob.'!G25</f>
        <v>0</v>
      </c>
      <c r="H23" s="147">
        <f>+'FP Ril SMJEŠTAJ i PUK'!J24+'Kapitalni projekti'!K25+'FP Ril tržište'!G25+'FP Ril stručno osposob.'!I25</f>
        <v>2136915</v>
      </c>
      <c r="I23" s="147">
        <f>+'FP Ril SMJEŠTAJ i PUK'!K24+'Kapitalni projekti'!M25+'FP Ril tržište'!H25+'FP Ril stručno osposob.'!K25</f>
        <v>0</v>
      </c>
      <c r="J23" s="147">
        <f>+'FP Ril SMJEŠTAJ i PUK'!L24+'Kapitalni projekti'!N25+'FP Ril tržište'!I25+'FP Ril stručno osposob.'!L25</f>
        <v>0</v>
      </c>
      <c r="K23" s="147">
        <f>+'FP Ril SMJEŠTAJ i PUK'!M24+'Kapitalni projekti'!O25+'FP Ril tržište'!J25+'FP Ril stručno osposob.'!M25</f>
        <v>0</v>
      </c>
      <c r="L23" s="147">
        <f>+'FP Ril SMJEŠTAJ i PUK'!N24+'Kapitalni projekti'!P25+'FP Ril tržište'!K25+'FP Ril stručno osposob.'!N25</f>
        <v>0</v>
      </c>
      <c r="M23" s="147">
        <f>+'FP Ril SMJEŠTAJ i PUK'!O24+'Kapitalni projekti'!R25+'FP Ril tržište'!L25+'FP Ril stručno osposob.'!P25</f>
        <v>0</v>
      </c>
      <c r="N23" s="83">
        <v>0</v>
      </c>
      <c r="O23" s="147">
        <f>+'FP Ril SMJEŠTAJ i PUK'!P24+'Kapitalni projekti'!T25+'FP Ril tržište'!M25+'FP Ril stručno osposob.'!R25</f>
        <v>0</v>
      </c>
      <c r="P23" s="83">
        <v>0</v>
      </c>
      <c r="Q23" s="147">
        <f>+'FP Ril SMJEŠTAJ i PUK'!R24+'Kapitalni projekti'!V25+'FP Ril tržište'!N25+'FP Ril stručno osposob.'!T25</f>
        <v>0</v>
      </c>
    </row>
    <row r="24" spans="1:17" ht="14.25" customHeight="1">
      <c r="A24" s="84">
        <v>312</v>
      </c>
      <c r="B24" s="88" t="s">
        <v>11</v>
      </c>
      <c r="C24" s="86">
        <v>178950</v>
      </c>
      <c r="D24" s="83">
        <v>282000</v>
      </c>
      <c r="E24" s="147">
        <f>+'FP Ril SMJEŠTAJ i PUK'!E25+'Kapitalni projekti'!E26+'FP Ril tržište'!D26+'FP Ril stručno osposob.'!E26</f>
        <v>304000</v>
      </c>
      <c r="F24" s="147">
        <f>+'FP Ril SMJEŠTAJ i PUK'!G25+'Kapitalni projekti'!H26+'FP Ril tržište'!E26+'FP Ril stručno osposob.'!F26</f>
        <v>0</v>
      </c>
      <c r="G24" s="147">
        <f>+'FP Ril SMJEŠTAJ i PUK'!H25+'Kapitalni projekti'!J26+'FP Ril tržište'!F26+'FP Ril stručno osposob.'!G26</f>
        <v>0</v>
      </c>
      <c r="H24" s="147">
        <f>+'FP Ril SMJEŠTAJ i PUK'!J25+'Kapitalni projekti'!K26+'FP Ril tržište'!G26+'FP Ril stručno osposob.'!I26</f>
        <v>304000</v>
      </c>
      <c r="I24" s="147">
        <f>+'FP Ril SMJEŠTAJ i PUK'!K25+'Kapitalni projekti'!M26+'FP Ril tržište'!H26+'FP Ril stručno osposob.'!K26</f>
        <v>0</v>
      </c>
      <c r="J24" s="147">
        <f>+'FP Ril SMJEŠTAJ i PUK'!L25+'Kapitalni projekti'!N26+'FP Ril tržište'!I26+'FP Ril stručno osposob.'!L26</f>
        <v>0</v>
      </c>
      <c r="K24" s="147">
        <f>+'FP Ril SMJEŠTAJ i PUK'!M25+'Kapitalni projekti'!O26+'FP Ril tržište'!J26+'FP Ril stručno osposob.'!M26</f>
        <v>0</v>
      </c>
      <c r="L24" s="147">
        <f>+'FP Ril SMJEŠTAJ i PUK'!N25+'Kapitalni projekti'!P26+'FP Ril tržište'!K26+'FP Ril stručno osposob.'!N26</f>
        <v>0</v>
      </c>
      <c r="M24" s="147">
        <f>+'FP Ril SMJEŠTAJ i PUK'!O25+'Kapitalni projekti'!R26+'FP Ril tržište'!L26+'FP Ril stručno osposob.'!P26</f>
        <v>0</v>
      </c>
      <c r="N24" s="83">
        <v>0</v>
      </c>
      <c r="O24" s="147">
        <f>+'FP Ril SMJEŠTAJ i PUK'!P25+'Kapitalni projekti'!T26+'FP Ril tržište'!M26+'FP Ril stručno osposob.'!R26</f>
        <v>0</v>
      </c>
      <c r="P24" s="83">
        <v>0</v>
      </c>
      <c r="Q24" s="147">
        <f>+'FP Ril SMJEŠTAJ i PUK'!R25+'Kapitalni projekti'!V26+'FP Ril tržište'!N26+'FP Ril stručno osposob.'!T26</f>
        <v>0</v>
      </c>
    </row>
    <row r="25" spans="1:17" ht="13.5" customHeight="1">
      <c r="A25" s="84">
        <v>313</v>
      </c>
      <c r="B25" s="85" t="s">
        <v>12</v>
      </c>
      <c r="C25" s="86">
        <v>768958</v>
      </c>
      <c r="D25" s="83">
        <v>817199.6</v>
      </c>
      <c r="E25" s="147">
        <f>+'FP Ril SMJEŠTAJ i PUK'!E26+'Kapitalni projekti'!E27+'FP Ril tržište'!D27+'FP Ril stručno osposob.'!E27</f>
        <v>865999.6</v>
      </c>
      <c r="F25" s="147">
        <f>+'FP Ril SMJEŠTAJ i PUK'!G26+'Kapitalni projekti'!H27+'FP Ril tržište'!E27+'FP Ril stručno osposob.'!F27</f>
        <v>0</v>
      </c>
      <c r="G25" s="147">
        <f>+'FP Ril SMJEŠTAJ i PUK'!H26+'Kapitalni projekti'!J27+'FP Ril tržište'!F27+'FP Ril stručno osposob.'!G27</f>
        <v>0</v>
      </c>
      <c r="H25" s="147">
        <f>+'FP Ril SMJEŠTAJ i PUK'!J26+'Kapitalni projekti'!K27+'FP Ril tržište'!G27+'FP Ril stručno osposob.'!I27</f>
        <v>865999.6</v>
      </c>
      <c r="I25" s="147">
        <f>+'FP Ril SMJEŠTAJ i PUK'!K26+'Kapitalni projekti'!M27+'FP Ril tržište'!H27+'FP Ril stručno osposob.'!K27</f>
        <v>0</v>
      </c>
      <c r="J25" s="147">
        <f>+'FP Ril SMJEŠTAJ i PUK'!L26+'Kapitalni projekti'!N27+'FP Ril tržište'!I27+'FP Ril stručno osposob.'!L27</f>
        <v>0</v>
      </c>
      <c r="K25" s="147">
        <f>+'FP Ril SMJEŠTAJ i PUK'!M26+'Kapitalni projekti'!O27+'FP Ril tržište'!J27+'FP Ril stručno osposob.'!M27</f>
        <v>0</v>
      </c>
      <c r="L25" s="147">
        <f>+'FP Ril SMJEŠTAJ i PUK'!N26+'Kapitalni projekti'!P27+'FP Ril tržište'!K27+'FP Ril stručno osposob.'!N27</f>
        <v>0</v>
      </c>
      <c r="M25" s="147">
        <f>+'FP Ril SMJEŠTAJ i PUK'!O26+'Kapitalni projekti'!R27+'FP Ril tržište'!L27+'FP Ril stručno osposob.'!P27</f>
        <v>0</v>
      </c>
      <c r="N25" s="83">
        <v>0</v>
      </c>
      <c r="O25" s="147">
        <f>+'FP Ril SMJEŠTAJ i PUK'!P26+'Kapitalni projekti'!T27+'FP Ril tržište'!M27+'FP Ril stručno osposob.'!R27</f>
        <v>0</v>
      </c>
      <c r="P25" s="83">
        <v>0</v>
      </c>
      <c r="Q25" s="147">
        <f>+'FP Ril SMJEŠTAJ i PUK'!R26+'Kapitalni projekti'!V27+'FP Ril tržište'!N27+'FP Ril stručno osposob.'!T27</f>
        <v>0</v>
      </c>
    </row>
    <row r="26" spans="1:17" ht="10.5" hidden="1" customHeight="1">
      <c r="A26" s="84"/>
      <c r="B26" s="89"/>
      <c r="C26" s="90"/>
      <c r="D26" s="83">
        <v>0</v>
      </c>
      <c r="E26" s="147">
        <f>+'FP Ril SMJEŠTAJ i PUK'!E27+'Kapitalni projekti'!E28+'FP Ril tržište'!D28+'FP Ril stručno osposob.'!E28</f>
        <v>0</v>
      </c>
      <c r="F26" s="147">
        <f>+'FP Ril SMJEŠTAJ i PUK'!G27+'Kapitalni projekti'!H28+'FP Ril tržište'!E28+'FP Ril stručno osposob.'!F28</f>
        <v>0</v>
      </c>
      <c r="G26" s="147">
        <f>+'FP Ril SMJEŠTAJ i PUK'!H27+'Kapitalni projekti'!J28+'FP Ril tržište'!F28+'FP Ril stručno osposob.'!G28</f>
        <v>0</v>
      </c>
      <c r="H26" s="147">
        <f>+'FP Ril SMJEŠTAJ i PUK'!J27+'Kapitalni projekti'!K28+'FP Ril tržište'!G28+'FP Ril stručno osposob.'!I28</f>
        <v>0</v>
      </c>
      <c r="I26" s="147">
        <f>+'FP Ril SMJEŠTAJ i PUK'!K27+'Kapitalni projekti'!M28+'FP Ril tržište'!H28+'FP Ril stručno osposob.'!K28</f>
        <v>0</v>
      </c>
      <c r="J26" s="147">
        <f>+'FP Ril SMJEŠTAJ i PUK'!L27+'Kapitalni projekti'!N28+'FP Ril tržište'!I28+'FP Ril stručno osposob.'!L28</f>
        <v>0</v>
      </c>
      <c r="K26" s="147">
        <f>+'FP Ril SMJEŠTAJ i PUK'!M27+'Kapitalni projekti'!O28+'FP Ril tržište'!J28+'FP Ril stručno osposob.'!M28</f>
        <v>0</v>
      </c>
      <c r="L26" s="147">
        <f>+'FP Ril SMJEŠTAJ i PUK'!N27+'Kapitalni projekti'!P28+'FP Ril tržište'!K28+'FP Ril stručno osposob.'!N28</f>
        <v>0</v>
      </c>
      <c r="M26" s="147">
        <f>+'FP Ril SMJEŠTAJ i PUK'!O27+'Kapitalni projekti'!R28+'FP Ril tržište'!L28+'FP Ril stručno osposob.'!P28</f>
        <v>0</v>
      </c>
      <c r="N26" s="83">
        <v>0</v>
      </c>
      <c r="O26" s="147">
        <f>+'FP Ril SMJEŠTAJ i PUK'!P27+'Kapitalni projekti'!T28+'FP Ril tržište'!M28+'FP Ril stručno osposob.'!R28</f>
        <v>0</v>
      </c>
      <c r="P26" s="83">
        <v>0</v>
      </c>
      <c r="Q26" s="147">
        <f>+'FP Ril SMJEŠTAJ i PUK'!R27+'Kapitalni projekti'!V28+'FP Ril tržište'!N28+'FP Ril stručno osposob.'!T28</f>
        <v>0</v>
      </c>
    </row>
    <row r="27" spans="1:17" ht="18" customHeight="1">
      <c r="A27" s="81">
        <v>32</v>
      </c>
      <c r="B27" s="91" t="s">
        <v>42</v>
      </c>
      <c r="C27" s="92">
        <f>+C32+C31+C30+C29+C28</f>
        <v>4093500</v>
      </c>
      <c r="D27" s="83">
        <v>3471585</v>
      </c>
      <c r="E27" s="147">
        <f>+'FP Ril SMJEŠTAJ i PUK'!E28+'Kapitalni projekti'!E29+'FP Ril tržište'!D29+'FP Ril stručno osposob.'!E29</f>
        <v>3461207</v>
      </c>
      <c r="F27" s="147">
        <f>+'FP Ril SMJEŠTAJ i PUK'!G28+'Kapitalni projekti'!H29+'FP Ril tržište'!E29+'FP Ril stručno osposob.'!F29</f>
        <v>0</v>
      </c>
      <c r="G27" s="147">
        <f>+'FP Ril SMJEŠTAJ i PUK'!H28+'Kapitalni projekti'!J29+'FP Ril tržište'!F29+'FP Ril stručno osposob.'!G29</f>
        <v>23750</v>
      </c>
      <c r="H27" s="147">
        <f>+'FP Ril SMJEŠTAJ i PUK'!J28+'Kapitalni projekti'!K29+'FP Ril tržište'!G29+'FP Ril stručno osposob.'!I29</f>
        <v>3436085</v>
      </c>
      <c r="I27" s="147">
        <f>+'FP Ril SMJEŠTAJ i PUK'!K28+'Kapitalni projekti'!M29+'FP Ril tržište'!H29+'FP Ril stručno osposob.'!K29</f>
        <v>0</v>
      </c>
      <c r="J27" s="147">
        <f>+'FP Ril SMJEŠTAJ i PUK'!L28+'Kapitalni projekti'!N29+'FP Ril tržište'!I29+'FP Ril stručno osposob.'!L29</f>
        <v>0</v>
      </c>
      <c r="K27" s="147">
        <f>+'FP Ril SMJEŠTAJ i PUK'!M28+'Kapitalni projekti'!O29+'FP Ril tržište'!J29+'FP Ril stručno osposob.'!M29</f>
        <v>0</v>
      </c>
      <c r="L27" s="147">
        <f>+'FP Ril SMJEŠTAJ i PUK'!N28+'Kapitalni projekti'!P29+'FP Ril tržište'!K29+'FP Ril stručno osposob.'!N29</f>
        <v>0</v>
      </c>
      <c r="M27" s="147">
        <f>+'FP Ril SMJEŠTAJ i PUK'!O28+'Kapitalni projekti'!R29+'FP Ril tržište'!L29+'FP Ril stručno osposob.'!P29</f>
        <v>1372</v>
      </c>
      <c r="N27" s="83">
        <v>3471585</v>
      </c>
      <c r="O27" s="147">
        <f>+'FP Ril SMJEŠTAJ i PUK'!P28+'Kapitalni projekti'!T29+'FP Ril tržište'!M29+'FP Ril stručno osposob.'!R29</f>
        <v>3464335</v>
      </c>
      <c r="P27" s="83">
        <v>3471585</v>
      </c>
      <c r="Q27" s="147">
        <f>+'FP Ril SMJEŠTAJ i PUK'!R28+'Kapitalni projekti'!V29+'FP Ril tržište'!N29+'FP Ril stručno osposob.'!T29</f>
        <v>3452085</v>
      </c>
    </row>
    <row r="28" spans="1:17" ht="36" customHeight="1">
      <c r="A28" s="84">
        <v>321</v>
      </c>
      <c r="B28" s="85" t="s">
        <v>13</v>
      </c>
      <c r="C28" s="86">
        <v>322500</v>
      </c>
      <c r="D28" s="83">
        <v>220000</v>
      </c>
      <c r="E28" s="147">
        <f>+'FP Ril SMJEŠTAJ i PUK'!E29+'Kapitalni projekti'!E30+'FP Ril tržište'!D30+'FP Ril stručno osposob.'!E30</f>
        <v>220000</v>
      </c>
      <c r="F28" s="147">
        <f>+'FP Ril SMJEŠTAJ i PUK'!G29+'Kapitalni projekti'!H30+'FP Ril tržište'!E30+'FP Ril stručno osposob.'!F30</f>
        <v>0</v>
      </c>
      <c r="G28" s="147">
        <f>+'FP Ril SMJEŠTAJ i PUK'!H29+'Kapitalni projekti'!J30+'FP Ril tržište'!F30+'FP Ril stručno osposob.'!G30</f>
        <v>0</v>
      </c>
      <c r="H28" s="147">
        <f>+'FP Ril SMJEŠTAJ i PUK'!J29+'Kapitalni projekti'!K30+'FP Ril tržište'!G30+'FP Ril stručno osposob.'!I30</f>
        <v>220000</v>
      </c>
      <c r="I28" s="147">
        <f>+'FP Ril SMJEŠTAJ i PUK'!K29+'Kapitalni projekti'!M30+'FP Ril tržište'!H30+'FP Ril stručno osposob.'!K30</f>
        <v>0</v>
      </c>
      <c r="J28" s="147">
        <f>+'FP Ril SMJEŠTAJ i PUK'!L29+'Kapitalni projekti'!N30+'FP Ril tržište'!I30+'FP Ril stručno osposob.'!L30</f>
        <v>0</v>
      </c>
      <c r="K28" s="147">
        <f>+'FP Ril SMJEŠTAJ i PUK'!M29+'Kapitalni projekti'!O30+'FP Ril tržište'!J30+'FP Ril stručno osposob.'!M30</f>
        <v>0</v>
      </c>
      <c r="L28" s="147">
        <f>+'FP Ril SMJEŠTAJ i PUK'!N29+'Kapitalni projekti'!P30+'FP Ril tržište'!K30+'FP Ril stručno osposob.'!N30</f>
        <v>0</v>
      </c>
      <c r="M28" s="147">
        <f>+'FP Ril SMJEŠTAJ i PUK'!O29+'Kapitalni projekti'!R30+'FP Ril tržište'!L30+'FP Ril stručno osposob.'!P30</f>
        <v>0</v>
      </c>
      <c r="N28" s="83">
        <v>0</v>
      </c>
      <c r="O28" s="147">
        <f>+'FP Ril SMJEŠTAJ i PUK'!P29+'Kapitalni projekti'!T30+'FP Ril tržište'!M30+'FP Ril stručno osposob.'!R30</f>
        <v>0</v>
      </c>
      <c r="P28" s="83">
        <v>0</v>
      </c>
      <c r="Q28" s="147">
        <f>+'FP Ril SMJEŠTAJ i PUK'!R29+'Kapitalni projekti'!V30+'FP Ril tržište'!N30+'FP Ril stručno osposob.'!T30</f>
        <v>0</v>
      </c>
    </row>
    <row r="29" spans="1:17" ht="31.5" customHeight="1">
      <c r="A29" s="84">
        <v>322</v>
      </c>
      <c r="B29" s="85" t="s">
        <v>14</v>
      </c>
      <c r="C29" s="86">
        <f>2995899-13500</f>
        <v>2982399</v>
      </c>
      <c r="D29" s="83">
        <v>2442635</v>
      </c>
      <c r="E29" s="147">
        <f>+'FP Ril SMJEŠTAJ i PUK'!E30+'Kapitalni projekti'!E31+'FP Ril tržište'!D31+'FP Ril stručno osposob.'!E31</f>
        <v>2444864</v>
      </c>
      <c r="F29" s="147">
        <f>+'FP Ril SMJEŠTAJ i PUK'!G30+'Kapitalni projekti'!H31+'FP Ril tržište'!E31+'FP Ril stručno osposob.'!F31</f>
        <v>0</v>
      </c>
      <c r="G29" s="147">
        <f>+'FP Ril SMJEŠTAJ i PUK'!H30+'Kapitalni projekti'!J31+'FP Ril tržište'!F31+'FP Ril stručno osposob.'!G31</f>
        <v>10800</v>
      </c>
      <c r="H29" s="147">
        <f>+'FP Ril SMJEŠTAJ i PUK'!J30+'Kapitalni projekti'!K31+'FP Ril tržište'!G31+'FP Ril stručno osposob.'!I31</f>
        <v>2434064</v>
      </c>
      <c r="I29" s="147">
        <f>+'FP Ril SMJEŠTAJ i PUK'!K30+'Kapitalni projekti'!M31+'FP Ril tržište'!H31+'FP Ril stručno osposob.'!K31</f>
        <v>0</v>
      </c>
      <c r="J29" s="147">
        <f>+'FP Ril SMJEŠTAJ i PUK'!L30+'Kapitalni projekti'!N31+'FP Ril tržište'!I31+'FP Ril stručno osposob.'!L31</f>
        <v>0</v>
      </c>
      <c r="K29" s="147">
        <f>+'FP Ril SMJEŠTAJ i PUK'!M30+'Kapitalni projekti'!O31+'FP Ril tržište'!J31+'FP Ril stručno osposob.'!M31</f>
        <v>0</v>
      </c>
      <c r="L29" s="147">
        <f>+'FP Ril SMJEŠTAJ i PUK'!N30+'Kapitalni projekti'!P31+'FP Ril tržište'!K31+'FP Ril stručno osposob.'!N31</f>
        <v>0</v>
      </c>
      <c r="M29" s="147">
        <f>+'FP Ril SMJEŠTAJ i PUK'!O30+'Kapitalni projekti'!R31+'FP Ril tržište'!L31+'FP Ril stručno osposob.'!P31</f>
        <v>0</v>
      </c>
      <c r="N29" s="83">
        <v>0</v>
      </c>
      <c r="O29" s="147">
        <f>+'FP Ril SMJEŠTAJ i PUK'!P30+'Kapitalni projekti'!T31+'FP Ril tržište'!M31+'FP Ril stručno osposob.'!R31</f>
        <v>0</v>
      </c>
      <c r="P29" s="83">
        <v>0</v>
      </c>
      <c r="Q29" s="147">
        <f>+'FP Ril SMJEŠTAJ i PUK'!R30+'Kapitalni projekti'!V31+'FP Ril tržište'!N31+'FP Ril stručno osposob.'!T31</f>
        <v>0</v>
      </c>
    </row>
    <row r="30" spans="1:17" ht="14.25" customHeight="1">
      <c r="A30" s="84">
        <v>323</v>
      </c>
      <c r="B30" s="85" t="s">
        <v>15</v>
      </c>
      <c r="C30" s="86">
        <f>634900-39300</f>
        <v>595600</v>
      </c>
      <c r="D30" s="83">
        <v>588950</v>
      </c>
      <c r="E30" s="147">
        <f>+'FP Ril SMJEŠTAJ i PUK'!E31+'Kapitalni projekti'!E32+'FP Ril tržište'!D32+'FP Ril stručno osposob.'!E32</f>
        <v>596700</v>
      </c>
      <c r="F30" s="147">
        <f>+'FP Ril SMJEŠTAJ i PUK'!G31+'Kapitalni projekti'!H32+'FP Ril tržište'!E32+'FP Ril stručno osposob.'!F32</f>
        <v>0</v>
      </c>
      <c r="G30" s="147">
        <f>+'FP Ril SMJEŠTAJ i PUK'!H31+'Kapitalni projekti'!J32+'FP Ril tržište'!F32+'FP Ril stručno osposob.'!G32</f>
        <v>12950</v>
      </c>
      <c r="H30" s="147">
        <f>+'FP Ril SMJEŠTAJ i PUK'!J31+'Kapitalni projekti'!K32+'FP Ril tržište'!G32+'FP Ril stručno osposob.'!I32</f>
        <v>583750</v>
      </c>
      <c r="I30" s="147">
        <f>+'FP Ril SMJEŠTAJ i PUK'!K31+'Kapitalni projekti'!M32+'FP Ril tržište'!H32+'FP Ril stručno osposob.'!K32</f>
        <v>0</v>
      </c>
      <c r="J30" s="147">
        <f>+'FP Ril SMJEŠTAJ i PUK'!L31+'Kapitalni projekti'!N32+'FP Ril tržište'!I32+'FP Ril stručno osposob.'!L32</f>
        <v>0</v>
      </c>
      <c r="K30" s="147">
        <f>+'FP Ril SMJEŠTAJ i PUK'!M31+'Kapitalni projekti'!O32+'FP Ril tržište'!J32+'FP Ril stručno osposob.'!M32</f>
        <v>0</v>
      </c>
      <c r="L30" s="147">
        <f>+'FP Ril SMJEŠTAJ i PUK'!N31+'Kapitalni projekti'!P32+'FP Ril tržište'!K32+'FP Ril stručno osposob.'!N32</f>
        <v>0</v>
      </c>
      <c r="M30" s="147">
        <f>+'FP Ril SMJEŠTAJ i PUK'!O31+'Kapitalni projekti'!R32+'FP Ril tržište'!L32+'FP Ril stručno osposob.'!P32</f>
        <v>0</v>
      </c>
      <c r="N30" s="83">
        <v>0</v>
      </c>
      <c r="O30" s="147">
        <f>+'FP Ril SMJEŠTAJ i PUK'!P31+'Kapitalni projekti'!T32+'FP Ril tržište'!M32+'FP Ril stručno osposob.'!R32</f>
        <v>12250</v>
      </c>
      <c r="P30" s="83">
        <v>0</v>
      </c>
      <c r="Q30" s="147">
        <f>+'FP Ril SMJEŠTAJ i PUK'!R31+'Kapitalni projekti'!V32+'FP Ril tržište'!N32+'FP Ril stručno osposob.'!T32</f>
        <v>0</v>
      </c>
    </row>
    <row r="31" spans="1:17" ht="30.75" customHeight="1">
      <c r="A31" s="84">
        <v>324</v>
      </c>
      <c r="B31" s="85" t="s">
        <v>43</v>
      </c>
      <c r="C31" s="86">
        <v>7600</v>
      </c>
      <c r="D31" s="83">
        <v>22500</v>
      </c>
      <c r="E31" s="147">
        <f>+'FP Ril SMJEŠTAJ i PUK'!E32+'Kapitalni projekti'!E33+'FP Ril tržište'!D33+'FP Ril stručno osposob.'!E33</f>
        <v>2143</v>
      </c>
      <c r="F31" s="147">
        <f>+'FP Ril SMJEŠTAJ i PUK'!G32+'Kapitalni projekti'!H33+'FP Ril tržište'!E33+'FP Ril stručno osposob.'!F33</f>
        <v>0</v>
      </c>
      <c r="G31" s="147">
        <f>+'FP Ril SMJEŠTAJ i PUK'!H32+'Kapitalni projekti'!J33+'FP Ril tržište'!F33+'FP Ril stručno osposob.'!G33</f>
        <v>0</v>
      </c>
      <c r="H31" s="147">
        <f>+'FP Ril SMJEŠTAJ i PUK'!J32+'Kapitalni projekti'!K33+'FP Ril tržište'!G33+'FP Ril stručno osposob.'!I33</f>
        <v>771</v>
      </c>
      <c r="I31" s="147">
        <f>+'FP Ril SMJEŠTAJ i PUK'!K32+'Kapitalni projekti'!M33+'FP Ril tržište'!H33+'FP Ril stručno osposob.'!K33</f>
        <v>0</v>
      </c>
      <c r="J31" s="147">
        <f>+'FP Ril SMJEŠTAJ i PUK'!L32+'Kapitalni projekti'!N33+'FP Ril tržište'!I33+'FP Ril stručno osposob.'!L33</f>
        <v>0</v>
      </c>
      <c r="K31" s="147">
        <f>+'FP Ril SMJEŠTAJ i PUK'!M32+'Kapitalni projekti'!O33+'FP Ril tržište'!J33+'FP Ril stručno osposob.'!M33</f>
        <v>0</v>
      </c>
      <c r="L31" s="147">
        <f>+'FP Ril SMJEŠTAJ i PUK'!N32+'Kapitalni projekti'!P33+'FP Ril tržište'!K33+'FP Ril stručno osposob.'!N33</f>
        <v>0</v>
      </c>
      <c r="M31" s="147">
        <f>+'FP Ril SMJEŠTAJ i PUK'!O32+'Kapitalni projekti'!R33+'FP Ril tržište'!L33+'FP Ril stručno osposob.'!P33</f>
        <v>1372</v>
      </c>
      <c r="N31" s="83">
        <v>19500</v>
      </c>
      <c r="O31" s="147">
        <f>+'FP Ril SMJEŠTAJ i PUK'!P32+'Kapitalni projekti'!T33+'FP Ril tržište'!M33+'FP Ril stručno osposob.'!R33</f>
        <v>0</v>
      </c>
      <c r="P31" s="83">
        <v>19500</v>
      </c>
      <c r="Q31" s="147">
        <f>+'FP Ril SMJEŠTAJ i PUK'!R32+'Kapitalni projekti'!V33+'FP Ril tržište'!N33+'FP Ril stručno osposob.'!T33</f>
        <v>0</v>
      </c>
    </row>
    <row r="32" spans="1:17" ht="27" customHeight="1">
      <c r="A32" s="84">
        <v>329</v>
      </c>
      <c r="B32" s="85" t="s">
        <v>16</v>
      </c>
      <c r="C32" s="86">
        <v>185401</v>
      </c>
      <c r="D32" s="83">
        <v>197500</v>
      </c>
      <c r="E32" s="147">
        <f>+'FP Ril SMJEŠTAJ i PUK'!E33+'Kapitalni projekti'!E34+'FP Ril tržište'!D34+'FP Ril stručno osposob.'!E34</f>
        <v>197500</v>
      </c>
      <c r="F32" s="147">
        <f>+'FP Ril SMJEŠTAJ i PUK'!G33+'Kapitalni projekti'!H34+'FP Ril tržište'!E34+'FP Ril stručno osposob.'!F34</f>
        <v>0</v>
      </c>
      <c r="G32" s="147">
        <f>+'FP Ril SMJEŠTAJ i PUK'!H33+'Kapitalni projekti'!J34+'FP Ril tržište'!F34+'FP Ril stručno osposob.'!G34</f>
        <v>0</v>
      </c>
      <c r="H32" s="147">
        <f>+'FP Ril SMJEŠTAJ i PUK'!J33+'Kapitalni projekti'!K34+'FP Ril tržište'!G34+'FP Ril stručno osposob.'!I34</f>
        <v>197500</v>
      </c>
      <c r="I32" s="147">
        <f>+'FP Ril SMJEŠTAJ i PUK'!K33+'Kapitalni projekti'!M34+'FP Ril tržište'!H34+'FP Ril stručno osposob.'!K34</f>
        <v>0</v>
      </c>
      <c r="J32" s="147">
        <f>+'FP Ril SMJEŠTAJ i PUK'!L33+'Kapitalni projekti'!N34+'FP Ril tržište'!I34+'FP Ril stručno osposob.'!L34</f>
        <v>0</v>
      </c>
      <c r="K32" s="147">
        <f>+'FP Ril SMJEŠTAJ i PUK'!M33+'Kapitalni projekti'!O34+'FP Ril tržište'!J34+'FP Ril stručno osposob.'!M34</f>
        <v>0</v>
      </c>
      <c r="L32" s="147">
        <f>+'FP Ril SMJEŠTAJ i PUK'!N33+'Kapitalni projekti'!P34+'FP Ril tržište'!K34+'FP Ril stručno osposob.'!N34</f>
        <v>0</v>
      </c>
      <c r="M32" s="147">
        <f>+'FP Ril SMJEŠTAJ i PUK'!O33+'Kapitalni projekti'!R34+'FP Ril tržište'!L34+'FP Ril stručno osposob.'!P34</f>
        <v>0</v>
      </c>
      <c r="N32" s="83">
        <v>0</v>
      </c>
      <c r="O32" s="147">
        <f>+'FP Ril SMJEŠTAJ i PUK'!P33+'Kapitalni projekti'!T34+'FP Ril tržište'!M34+'FP Ril stručno osposob.'!R34</f>
        <v>0</v>
      </c>
      <c r="P32" s="83">
        <v>0</v>
      </c>
      <c r="Q32" s="147">
        <f>+'FP Ril SMJEŠTAJ i PUK'!R33+'Kapitalni projekti'!V34+'FP Ril tržište'!N34+'FP Ril stručno osposob.'!T34</f>
        <v>0</v>
      </c>
    </row>
    <row r="33" spans="1:17" ht="26.25" customHeight="1">
      <c r="A33" s="81">
        <v>34</v>
      </c>
      <c r="B33" s="91" t="s">
        <v>44</v>
      </c>
      <c r="C33" s="92">
        <f>+C34</f>
        <v>23600</v>
      </c>
      <c r="D33" s="83">
        <v>29000</v>
      </c>
      <c r="E33" s="147">
        <f>+'FP Ril SMJEŠTAJ i PUK'!E34+'Kapitalni projekti'!E35+'FP Ril tržište'!D35+'FP Ril stručno osposob.'!E35</f>
        <v>29000</v>
      </c>
      <c r="F33" s="147">
        <f>+'FP Ril SMJEŠTAJ i PUK'!G34+'Kapitalni projekti'!H35+'FP Ril tržište'!E35+'FP Ril stručno osposob.'!F35</f>
        <v>0</v>
      </c>
      <c r="G33" s="147">
        <f>+'FP Ril SMJEŠTAJ i PUK'!H34+'Kapitalni projekti'!J35+'FP Ril tržište'!F35+'FP Ril stručno osposob.'!G35</f>
        <v>0</v>
      </c>
      <c r="H33" s="147">
        <f>+'FP Ril SMJEŠTAJ i PUK'!J34+'Kapitalni projekti'!K35+'FP Ril tržište'!G35+'FP Ril stručno osposob.'!I35</f>
        <v>29000</v>
      </c>
      <c r="I33" s="147">
        <f>+'FP Ril SMJEŠTAJ i PUK'!K34+'Kapitalni projekti'!M35+'FP Ril tržište'!H35+'FP Ril stručno osposob.'!K35</f>
        <v>0</v>
      </c>
      <c r="J33" s="147">
        <f>+'FP Ril SMJEŠTAJ i PUK'!L34+'Kapitalni projekti'!N35+'FP Ril tržište'!I35+'FP Ril stručno osposob.'!L35</f>
        <v>0</v>
      </c>
      <c r="K33" s="147">
        <f>+'FP Ril SMJEŠTAJ i PUK'!M34+'Kapitalni projekti'!O35+'FP Ril tržište'!J35+'FP Ril stručno osposob.'!M35</f>
        <v>0</v>
      </c>
      <c r="L33" s="147">
        <f>+'FP Ril SMJEŠTAJ i PUK'!N34+'Kapitalni projekti'!P35+'FP Ril tržište'!K35+'FP Ril stručno osposob.'!N35</f>
        <v>0</v>
      </c>
      <c r="M33" s="147">
        <f>+'FP Ril SMJEŠTAJ i PUK'!O34+'Kapitalni projekti'!R35+'FP Ril tržište'!L35+'FP Ril stručno osposob.'!P35</f>
        <v>0</v>
      </c>
      <c r="N33" s="83">
        <v>29000</v>
      </c>
      <c r="O33" s="147">
        <f>+'FP Ril SMJEŠTAJ i PUK'!P34+'Kapitalni projekti'!T35+'FP Ril tržište'!M35+'FP Ril stručno osposob.'!R35</f>
        <v>29000</v>
      </c>
      <c r="P33" s="83">
        <v>29000</v>
      </c>
      <c r="Q33" s="147">
        <f>+'FP Ril SMJEŠTAJ i PUK'!R34+'Kapitalni projekti'!V35+'FP Ril tržište'!N35+'FP Ril stručno osposob.'!T35</f>
        <v>29000</v>
      </c>
    </row>
    <row r="34" spans="1:17" ht="14.25" customHeight="1">
      <c r="A34" s="84">
        <v>343</v>
      </c>
      <c r="B34" s="85" t="s">
        <v>17</v>
      </c>
      <c r="C34" s="86">
        <v>23600</v>
      </c>
      <c r="D34" s="83">
        <v>29000</v>
      </c>
      <c r="E34" s="147">
        <f>+'FP Ril SMJEŠTAJ i PUK'!E35+'Kapitalni projekti'!E36+'FP Ril tržište'!D36+'FP Ril stručno osposob.'!E36</f>
        <v>29000</v>
      </c>
      <c r="F34" s="147">
        <f>+'FP Ril SMJEŠTAJ i PUK'!G35+'Kapitalni projekti'!H36+'FP Ril tržište'!E36+'FP Ril stručno osposob.'!F36</f>
        <v>0</v>
      </c>
      <c r="G34" s="147">
        <f>+'FP Ril SMJEŠTAJ i PUK'!H35+'Kapitalni projekti'!J36+'FP Ril tržište'!F36+'FP Ril stručno osposob.'!G36</f>
        <v>0</v>
      </c>
      <c r="H34" s="147">
        <f>+'FP Ril SMJEŠTAJ i PUK'!J35+'Kapitalni projekti'!K36+'FP Ril tržište'!G36+'FP Ril stručno osposob.'!I36</f>
        <v>29000</v>
      </c>
      <c r="I34" s="147">
        <f>+'FP Ril SMJEŠTAJ i PUK'!K35+'Kapitalni projekti'!M36+'FP Ril tržište'!H36+'FP Ril stručno osposob.'!K36</f>
        <v>0</v>
      </c>
      <c r="J34" s="147">
        <f>+'FP Ril SMJEŠTAJ i PUK'!L35+'Kapitalni projekti'!N36+'FP Ril tržište'!I36+'FP Ril stručno osposob.'!L36</f>
        <v>0</v>
      </c>
      <c r="K34" s="147">
        <f>+'FP Ril SMJEŠTAJ i PUK'!M35+'Kapitalni projekti'!O36+'FP Ril tržište'!J36+'FP Ril stručno osposob.'!M36</f>
        <v>0</v>
      </c>
      <c r="L34" s="147">
        <f>+'FP Ril SMJEŠTAJ i PUK'!N35+'Kapitalni projekti'!P36+'FP Ril tržište'!K36+'FP Ril stručno osposob.'!N36</f>
        <v>0</v>
      </c>
      <c r="M34" s="147">
        <f>+'FP Ril SMJEŠTAJ i PUK'!O35+'Kapitalni projekti'!R36+'FP Ril tržište'!L36+'FP Ril stručno osposob.'!P36</f>
        <v>0</v>
      </c>
      <c r="N34" s="83">
        <v>0</v>
      </c>
      <c r="O34" s="147">
        <f>+'FP Ril SMJEŠTAJ i PUK'!P35+'Kapitalni projekti'!T36+'FP Ril tržište'!M36+'FP Ril stručno osposob.'!R36</f>
        <v>0</v>
      </c>
      <c r="P34" s="83">
        <v>0</v>
      </c>
      <c r="Q34" s="147">
        <f>+'FP Ril SMJEŠTAJ i PUK'!R35+'Kapitalni projekti'!V36+'FP Ril tržište'!N36+'FP Ril stručno osposob.'!T36</f>
        <v>0</v>
      </c>
    </row>
    <row r="35" spans="1:17" s="69" customFormat="1" ht="65.25" customHeight="1">
      <c r="A35" s="81">
        <v>37</v>
      </c>
      <c r="B35" s="93" t="s">
        <v>45</v>
      </c>
      <c r="C35" s="82">
        <f>+C36</f>
        <v>19100</v>
      </c>
      <c r="D35" s="83">
        <v>8000</v>
      </c>
      <c r="E35" s="147">
        <f>+'FP Ril SMJEŠTAJ i PUK'!E36+'Kapitalni projekti'!E37+'FP Ril tržište'!D37+'FP Ril stručno osposob.'!E37</f>
        <v>8000</v>
      </c>
      <c r="F35" s="147">
        <f>+'FP Ril SMJEŠTAJ i PUK'!G36+'Kapitalni projekti'!H37+'FP Ril tržište'!E37+'FP Ril stručno osposob.'!F37</f>
        <v>0</v>
      </c>
      <c r="G35" s="147">
        <f>+'FP Ril SMJEŠTAJ i PUK'!H36+'Kapitalni projekti'!J37+'FP Ril tržište'!F37+'FP Ril stručno osposob.'!G37</f>
        <v>0</v>
      </c>
      <c r="H35" s="147">
        <f>+'FP Ril SMJEŠTAJ i PUK'!J36+'Kapitalni projekti'!K37+'FP Ril tržište'!G37+'FP Ril stručno osposob.'!I37</f>
        <v>8000</v>
      </c>
      <c r="I35" s="147">
        <f>+'FP Ril SMJEŠTAJ i PUK'!K36+'Kapitalni projekti'!M37+'FP Ril tržište'!H37+'FP Ril stručno osposob.'!K37</f>
        <v>0</v>
      </c>
      <c r="J35" s="147">
        <f>+'FP Ril SMJEŠTAJ i PUK'!L36+'Kapitalni projekti'!N37+'FP Ril tržište'!I37+'FP Ril stručno osposob.'!L37</f>
        <v>0</v>
      </c>
      <c r="K35" s="147">
        <f>+'FP Ril SMJEŠTAJ i PUK'!M36+'Kapitalni projekti'!O37+'FP Ril tržište'!J37+'FP Ril stručno osposob.'!M37</f>
        <v>0</v>
      </c>
      <c r="L35" s="147">
        <f>+'FP Ril SMJEŠTAJ i PUK'!N36+'Kapitalni projekti'!P37+'FP Ril tržište'!K37+'FP Ril stručno osposob.'!N37</f>
        <v>0</v>
      </c>
      <c r="M35" s="147">
        <f>+'FP Ril SMJEŠTAJ i PUK'!O36+'Kapitalni projekti'!R37+'FP Ril tržište'!L37+'FP Ril stručno osposob.'!P37</f>
        <v>0</v>
      </c>
      <c r="N35" s="83">
        <v>8000</v>
      </c>
      <c r="O35" s="147">
        <f>+'FP Ril SMJEŠTAJ i PUK'!P36+'Kapitalni projekti'!T37+'FP Ril tržište'!M37+'FP Ril stručno osposob.'!R37</f>
        <v>8000</v>
      </c>
      <c r="P35" s="83">
        <v>8000</v>
      </c>
      <c r="Q35" s="147">
        <f>+'FP Ril SMJEŠTAJ i PUK'!R36+'Kapitalni projekti'!V37+'FP Ril tržište'!N37+'FP Ril stručno osposob.'!T37</f>
        <v>8000</v>
      </c>
    </row>
    <row r="36" spans="1:17" ht="55.5" customHeight="1">
      <c r="A36" s="84">
        <v>372</v>
      </c>
      <c r="B36" s="85" t="s">
        <v>46</v>
      </c>
      <c r="C36" s="86">
        <v>19100</v>
      </c>
      <c r="D36" s="83">
        <v>8000</v>
      </c>
      <c r="E36" s="147">
        <f>+'FP Ril SMJEŠTAJ i PUK'!E37+'Kapitalni projekti'!E38+'FP Ril tržište'!D38+'FP Ril stručno osposob.'!E38</f>
        <v>8000</v>
      </c>
      <c r="F36" s="147">
        <f>+'FP Ril SMJEŠTAJ i PUK'!G37+'Kapitalni projekti'!H38+'FP Ril tržište'!E38+'FP Ril stručno osposob.'!F38</f>
        <v>0</v>
      </c>
      <c r="G36" s="147">
        <f>+'FP Ril SMJEŠTAJ i PUK'!H37+'Kapitalni projekti'!J38+'FP Ril tržište'!F38+'FP Ril stručno osposob.'!G38</f>
        <v>0</v>
      </c>
      <c r="H36" s="147">
        <f>+'FP Ril SMJEŠTAJ i PUK'!J37+'Kapitalni projekti'!K38+'FP Ril tržište'!G38+'FP Ril stručno osposob.'!I38</f>
        <v>8000</v>
      </c>
      <c r="I36" s="147">
        <f>+'FP Ril SMJEŠTAJ i PUK'!K37+'Kapitalni projekti'!M38+'FP Ril tržište'!H38+'FP Ril stručno osposob.'!K38</f>
        <v>0</v>
      </c>
      <c r="J36" s="147">
        <f>+'FP Ril SMJEŠTAJ i PUK'!L37+'Kapitalni projekti'!N38+'FP Ril tržište'!I38+'FP Ril stručno osposob.'!L38</f>
        <v>0</v>
      </c>
      <c r="K36" s="147">
        <f>+'FP Ril SMJEŠTAJ i PUK'!M37+'Kapitalni projekti'!O38+'FP Ril tržište'!J38+'FP Ril stručno osposob.'!M38</f>
        <v>0</v>
      </c>
      <c r="L36" s="147">
        <f>+'FP Ril SMJEŠTAJ i PUK'!N37+'Kapitalni projekti'!P38+'FP Ril tržište'!K38+'FP Ril stručno osposob.'!N38</f>
        <v>0</v>
      </c>
      <c r="M36" s="147">
        <f>+'FP Ril SMJEŠTAJ i PUK'!O37+'Kapitalni projekti'!R38+'FP Ril tržište'!L38+'FP Ril stručno osposob.'!P38</f>
        <v>0</v>
      </c>
      <c r="N36" s="83">
        <v>0</v>
      </c>
      <c r="O36" s="147">
        <f>+'FP Ril SMJEŠTAJ i PUK'!P37+'Kapitalni projekti'!T38+'FP Ril tržište'!M38+'FP Ril stručno osposob.'!R38</f>
        <v>0</v>
      </c>
      <c r="P36" s="83">
        <v>0</v>
      </c>
      <c r="Q36" s="147">
        <f>+'FP Ril SMJEŠTAJ i PUK'!R37+'Kapitalni projekti'!V38+'FP Ril tržište'!N38+'FP Ril stručno osposob.'!T38</f>
        <v>0</v>
      </c>
    </row>
    <row r="37" spans="1:17" s="69" customFormat="1" ht="22.5" customHeight="1">
      <c r="A37" s="81">
        <v>38</v>
      </c>
      <c r="B37" s="93" t="s">
        <v>47</v>
      </c>
      <c r="C37" s="82">
        <v>0</v>
      </c>
      <c r="D37" s="83">
        <v>0</v>
      </c>
      <c r="E37" s="147">
        <f>+'FP Ril SMJEŠTAJ i PUK'!E38+'Kapitalni projekti'!E39+'FP Ril tržište'!D39+'FP Ril stručno osposob.'!E39</f>
        <v>0</v>
      </c>
      <c r="F37" s="147">
        <f>+'FP Ril SMJEŠTAJ i PUK'!G38+'Kapitalni projekti'!H39+'FP Ril tržište'!E39+'FP Ril stručno osposob.'!F39</f>
        <v>0</v>
      </c>
      <c r="G37" s="147">
        <f>+'FP Ril SMJEŠTAJ i PUK'!H38+'Kapitalni projekti'!J39+'FP Ril tržište'!F39+'FP Ril stručno osposob.'!G39</f>
        <v>0</v>
      </c>
      <c r="H37" s="147">
        <f>+'FP Ril SMJEŠTAJ i PUK'!J38+'Kapitalni projekti'!K39+'FP Ril tržište'!G39+'FP Ril stručno osposob.'!I39</f>
        <v>0</v>
      </c>
      <c r="I37" s="147">
        <f>+'FP Ril SMJEŠTAJ i PUK'!K38+'Kapitalni projekti'!M39+'FP Ril tržište'!H39+'FP Ril stručno osposob.'!K39</f>
        <v>0</v>
      </c>
      <c r="J37" s="147">
        <f>+'FP Ril SMJEŠTAJ i PUK'!L38+'Kapitalni projekti'!N39+'FP Ril tržište'!I39+'FP Ril stručno osposob.'!L39</f>
        <v>0</v>
      </c>
      <c r="K37" s="147">
        <f>+'FP Ril SMJEŠTAJ i PUK'!M38+'Kapitalni projekti'!O39+'FP Ril tržište'!J39+'FP Ril stručno osposob.'!M39</f>
        <v>0</v>
      </c>
      <c r="L37" s="147">
        <f>+'FP Ril SMJEŠTAJ i PUK'!N38+'Kapitalni projekti'!P39+'FP Ril tržište'!K39+'FP Ril stručno osposob.'!N39</f>
        <v>0</v>
      </c>
      <c r="M37" s="147">
        <f>+'FP Ril SMJEŠTAJ i PUK'!O38+'Kapitalni projekti'!R39+'FP Ril tržište'!L39+'FP Ril stručno osposob.'!P39</f>
        <v>0</v>
      </c>
      <c r="N37" s="83">
        <v>0</v>
      </c>
      <c r="O37" s="147">
        <f>+'FP Ril SMJEŠTAJ i PUK'!P38+'Kapitalni projekti'!T39+'FP Ril tržište'!M39+'FP Ril stručno osposob.'!R39</f>
        <v>0</v>
      </c>
      <c r="P37" s="83">
        <v>0</v>
      </c>
      <c r="Q37" s="147">
        <f>+'FP Ril SMJEŠTAJ i PUK'!R38+'Kapitalni projekti'!V39+'FP Ril tržište'!N39+'FP Ril stručno osposob.'!T39</f>
        <v>0</v>
      </c>
    </row>
    <row r="38" spans="1:17" s="69" customFormat="1" ht="48" customHeight="1">
      <c r="A38" s="81">
        <v>4</v>
      </c>
      <c r="B38" s="93" t="s">
        <v>19</v>
      </c>
      <c r="C38" s="82">
        <f>+C39+C41+C44</f>
        <v>346661</v>
      </c>
      <c r="D38" s="83">
        <v>1577715</v>
      </c>
      <c r="E38" s="147">
        <f>+'FP Ril SMJEŠTAJ i PUK'!E39+'Kapitalni projekti'!E40+'FP Ril tržište'!D40+'FP Ril stručno osposob.'!E40</f>
        <v>3193858</v>
      </c>
      <c r="F38" s="147">
        <f>+'FP Ril SMJEŠTAJ i PUK'!G39+'Kapitalni projekti'!H40+'FP Ril tržište'!E40+'FP Ril stručno osposob.'!F40</f>
        <v>809756</v>
      </c>
      <c r="G38" s="147">
        <f>+'FP Ril SMJEŠTAJ i PUK'!H39+'Kapitalni projekti'!J40+'FP Ril tržište'!F40+'FP Ril stručno osposob.'!G40</f>
        <v>7975</v>
      </c>
      <c r="H38" s="147">
        <f>+'FP Ril SMJEŠTAJ i PUK'!J39+'Kapitalni projekti'!K40+'FP Ril tržište'!G40+'FP Ril stručno osposob.'!I40</f>
        <v>0</v>
      </c>
      <c r="I38" s="147">
        <f>+'FP Ril SMJEŠTAJ i PUK'!K39+'Kapitalni projekti'!M40+'FP Ril tržište'!H40+'FP Ril stručno osposob.'!K40</f>
        <v>2350103</v>
      </c>
      <c r="J38" s="147">
        <f>+'FP Ril SMJEŠTAJ i PUK'!L39+'Kapitalni projekti'!N40+'FP Ril tržište'!I40+'FP Ril stručno osposob.'!L40</f>
        <v>0</v>
      </c>
      <c r="K38" s="147">
        <f>+'FP Ril SMJEŠTAJ i PUK'!M39+'Kapitalni projekti'!O40+'FP Ril tržište'!J40+'FP Ril stručno osposob.'!M40</f>
        <v>0</v>
      </c>
      <c r="L38" s="147">
        <f>+'FP Ril SMJEŠTAJ i PUK'!N39+'Kapitalni projekti'!P40+'FP Ril tržište'!K40+'FP Ril stručno osposob.'!N40</f>
        <v>0</v>
      </c>
      <c r="M38" s="147">
        <f>+'FP Ril SMJEŠTAJ i PUK'!O39+'Kapitalni projekti'!R40+'FP Ril tržište'!L40+'FP Ril stručno osposob.'!P40</f>
        <v>26024</v>
      </c>
      <c r="N38" s="83">
        <v>4577715</v>
      </c>
      <c r="O38" s="147">
        <f>+'FP Ril SMJEŠTAJ i PUK'!P39+'Kapitalni projekti'!T40+'FP Ril tržište'!M40+'FP Ril stručno osposob.'!R40</f>
        <v>7605448</v>
      </c>
      <c r="P38" s="83">
        <v>4577715</v>
      </c>
      <c r="Q38" s="147">
        <f>+'FP Ril SMJEŠTAJ i PUK'!R39+'Kapitalni projekti'!V40+'FP Ril tržište'!N40+'FP Ril stručno osposob.'!T40</f>
        <v>577715</v>
      </c>
    </row>
    <row r="39" spans="1:17" s="69" customFormat="1" ht="48" customHeight="1">
      <c r="A39" s="81">
        <v>41</v>
      </c>
      <c r="B39" s="93" t="s">
        <v>48</v>
      </c>
      <c r="C39" s="82">
        <f>+C40</f>
        <v>0</v>
      </c>
      <c r="D39" s="83">
        <v>0</v>
      </c>
      <c r="E39" s="147">
        <f>+'FP Ril SMJEŠTAJ i PUK'!E40+'Kapitalni projekti'!E41+'FP Ril tržište'!D41+'FP Ril stručno osposob.'!E41</f>
        <v>0</v>
      </c>
      <c r="F39" s="147">
        <f>+'FP Ril SMJEŠTAJ i PUK'!G40+'Kapitalni projekti'!H41+'FP Ril tržište'!E41+'FP Ril stručno osposob.'!F41</f>
        <v>0</v>
      </c>
      <c r="G39" s="147">
        <f>+'FP Ril SMJEŠTAJ i PUK'!H40+'Kapitalni projekti'!J41+'FP Ril tržište'!F41+'FP Ril stručno osposob.'!G41</f>
        <v>0</v>
      </c>
      <c r="H39" s="147">
        <f>+'FP Ril SMJEŠTAJ i PUK'!J40+'Kapitalni projekti'!K41+'FP Ril tržište'!G41+'FP Ril stručno osposob.'!I41</f>
        <v>0</v>
      </c>
      <c r="I39" s="147">
        <f>+'FP Ril SMJEŠTAJ i PUK'!K40+'Kapitalni projekti'!M41+'FP Ril tržište'!H41+'FP Ril stručno osposob.'!K41</f>
        <v>0</v>
      </c>
      <c r="J39" s="147">
        <f>+'FP Ril SMJEŠTAJ i PUK'!L40+'Kapitalni projekti'!N41+'FP Ril tržište'!I41+'FP Ril stručno osposob.'!L41</f>
        <v>0</v>
      </c>
      <c r="K39" s="147">
        <f>+'FP Ril SMJEŠTAJ i PUK'!M40+'Kapitalni projekti'!O41+'FP Ril tržište'!J41+'FP Ril stručno osposob.'!M41</f>
        <v>0</v>
      </c>
      <c r="L39" s="147">
        <f>+'FP Ril SMJEŠTAJ i PUK'!N40+'Kapitalni projekti'!P41+'FP Ril tržište'!K41+'FP Ril stručno osposob.'!N41</f>
        <v>0</v>
      </c>
      <c r="M39" s="147">
        <f>+'FP Ril SMJEŠTAJ i PUK'!O40+'Kapitalni projekti'!R41+'FP Ril tržište'!L41+'FP Ril stručno osposob.'!P41</f>
        <v>0</v>
      </c>
      <c r="N39" s="83">
        <v>0</v>
      </c>
      <c r="O39" s="147">
        <f>+'FP Ril SMJEŠTAJ i PUK'!P40+'Kapitalni projekti'!T41+'FP Ril tržište'!M41+'FP Ril stručno osposob.'!R41</f>
        <v>0</v>
      </c>
      <c r="P39" s="83">
        <v>0</v>
      </c>
      <c r="Q39" s="147">
        <f>+'FP Ril SMJEŠTAJ i PUK'!R40+'Kapitalni projekti'!V41+'FP Ril tržište'!N41+'FP Ril stručno osposob.'!T41</f>
        <v>0</v>
      </c>
    </row>
    <row r="40" spans="1:17" ht="48" customHeight="1">
      <c r="A40" s="84">
        <v>412</v>
      </c>
      <c r="B40" s="85" t="s">
        <v>49</v>
      </c>
      <c r="C40" s="86">
        <v>0</v>
      </c>
      <c r="D40" s="83">
        <v>0</v>
      </c>
      <c r="E40" s="147">
        <f>+'FP Ril SMJEŠTAJ i PUK'!E41+'Kapitalni projekti'!E42+'FP Ril tržište'!D42+'FP Ril stručno osposob.'!E42</f>
        <v>0</v>
      </c>
      <c r="F40" s="147">
        <f>+'FP Ril SMJEŠTAJ i PUK'!G41+'Kapitalni projekti'!H42+'FP Ril tržište'!E42+'FP Ril stručno osposob.'!F42</f>
        <v>0</v>
      </c>
      <c r="G40" s="147">
        <f>+'FP Ril SMJEŠTAJ i PUK'!H41+'Kapitalni projekti'!J42+'FP Ril tržište'!F42+'FP Ril stručno osposob.'!G42</f>
        <v>0</v>
      </c>
      <c r="H40" s="147">
        <f>+'FP Ril SMJEŠTAJ i PUK'!J41+'Kapitalni projekti'!K42+'FP Ril tržište'!G42+'FP Ril stručno osposob.'!I42</f>
        <v>0</v>
      </c>
      <c r="I40" s="147">
        <f>+'FP Ril SMJEŠTAJ i PUK'!K41+'Kapitalni projekti'!M42+'FP Ril tržište'!H42+'FP Ril stručno osposob.'!K42</f>
        <v>0</v>
      </c>
      <c r="J40" s="147">
        <f>+'FP Ril SMJEŠTAJ i PUK'!L41+'Kapitalni projekti'!N42+'FP Ril tržište'!I42+'FP Ril stručno osposob.'!L42</f>
        <v>0</v>
      </c>
      <c r="K40" s="147">
        <f>+'FP Ril SMJEŠTAJ i PUK'!M41+'Kapitalni projekti'!O42+'FP Ril tržište'!J42+'FP Ril stručno osposob.'!M42</f>
        <v>0</v>
      </c>
      <c r="L40" s="147">
        <f>+'FP Ril SMJEŠTAJ i PUK'!N41+'Kapitalni projekti'!P42+'FP Ril tržište'!K42+'FP Ril stručno osposob.'!N42</f>
        <v>0</v>
      </c>
      <c r="M40" s="147">
        <f>+'FP Ril SMJEŠTAJ i PUK'!O41+'Kapitalni projekti'!R42+'FP Ril tržište'!L42+'FP Ril stručno osposob.'!P42</f>
        <v>0</v>
      </c>
      <c r="N40" s="83">
        <v>0</v>
      </c>
      <c r="O40" s="147">
        <f>+'FP Ril SMJEŠTAJ i PUK'!P41+'Kapitalni projekti'!T42+'FP Ril tržište'!M42+'FP Ril stručno osposob.'!R42</f>
        <v>0</v>
      </c>
      <c r="P40" s="83">
        <v>0</v>
      </c>
      <c r="Q40" s="147">
        <f>+'FP Ril SMJEŠTAJ i PUK'!R41+'Kapitalni projekti'!V42+'FP Ril tržište'!N42+'FP Ril stručno osposob.'!T42</f>
        <v>0</v>
      </c>
    </row>
    <row r="41" spans="1:17" ht="46.5" customHeight="1">
      <c r="A41" s="81">
        <v>42</v>
      </c>
      <c r="B41" s="93" t="s">
        <v>50</v>
      </c>
      <c r="C41" s="82">
        <f>+C43+C42</f>
        <v>346661</v>
      </c>
      <c r="D41" s="83">
        <v>0</v>
      </c>
      <c r="E41" s="147">
        <f>+'FP Ril SMJEŠTAJ i PUK'!E42+'Kapitalni projekti'!E43+'FP Ril tržište'!D43+'FP Ril stručno osposob.'!E43</f>
        <v>0</v>
      </c>
      <c r="F41" s="147">
        <f>+'FP Ril SMJEŠTAJ i PUK'!G42+'Kapitalni projekti'!H43+'FP Ril tržište'!E43+'FP Ril stručno osposob.'!F43</f>
        <v>0</v>
      </c>
      <c r="G41" s="147">
        <f>+'FP Ril SMJEŠTAJ i PUK'!H42+'Kapitalni projekti'!J43+'FP Ril tržište'!F43+'FP Ril stručno osposob.'!G43</f>
        <v>0</v>
      </c>
      <c r="H41" s="147">
        <f>+'FP Ril SMJEŠTAJ i PUK'!J42+'Kapitalni projekti'!K43+'FP Ril tržište'!G43+'FP Ril stručno osposob.'!I43</f>
        <v>0</v>
      </c>
      <c r="I41" s="147">
        <f>+'FP Ril SMJEŠTAJ i PUK'!K42+'Kapitalni projekti'!M43+'FP Ril tržište'!H43+'FP Ril stručno osposob.'!K43</f>
        <v>0</v>
      </c>
      <c r="J41" s="147">
        <f>+'FP Ril SMJEŠTAJ i PUK'!L42+'Kapitalni projekti'!N43+'FP Ril tržište'!I43+'FP Ril stručno osposob.'!L43</f>
        <v>0</v>
      </c>
      <c r="K41" s="147">
        <f>+'FP Ril SMJEŠTAJ i PUK'!M42+'Kapitalni projekti'!O43+'FP Ril tržište'!J43+'FP Ril stručno osposob.'!M43</f>
        <v>0</v>
      </c>
      <c r="L41" s="147">
        <f>+'FP Ril SMJEŠTAJ i PUK'!N42+'Kapitalni projekti'!P43+'FP Ril tržište'!K43+'FP Ril stručno osposob.'!N43</f>
        <v>0</v>
      </c>
      <c r="M41" s="147">
        <f>+'FP Ril SMJEŠTAJ i PUK'!O42+'Kapitalni projekti'!R43+'FP Ril tržište'!L43+'FP Ril stručno osposob.'!P43</f>
        <v>0</v>
      </c>
      <c r="N41" s="83">
        <v>0</v>
      </c>
      <c r="O41" s="147">
        <f>+'FP Ril SMJEŠTAJ i PUK'!P42+'Kapitalni projekti'!T43+'FP Ril tržište'!M43+'FP Ril stručno osposob.'!R43</f>
        <v>0</v>
      </c>
      <c r="P41" s="83">
        <v>0</v>
      </c>
      <c r="Q41" s="147">
        <f>+'FP Ril SMJEŠTAJ i PUK'!R42+'Kapitalni projekti'!V43+'FP Ril tržište'!N43+'FP Ril stručno osposob.'!T43</f>
        <v>0</v>
      </c>
    </row>
    <row r="42" spans="1:17" ht="23.25" customHeight="1">
      <c r="A42" s="84">
        <v>422</v>
      </c>
      <c r="B42" s="88" t="s">
        <v>18</v>
      </c>
      <c r="C42" s="90">
        <f>364212-28851+11300</f>
        <v>346661</v>
      </c>
      <c r="D42" s="83">
        <v>0</v>
      </c>
      <c r="E42" s="147">
        <f>+'FP Ril SMJEŠTAJ i PUK'!E43+'Kapitalni projekti'!E44+'FP Ril tržište'!D44+'FP Ril stručno osposob.'!E44</f>
        <v>0</v>
      </c>
      <c r="F42" s="147">
        <f>+'FP Ril SMJEŠTAJ i PUK'!G43+'Kapitalni projekti'!H44+'FP Ril tržište'!E44+'FP Ril stručno osposob.'!F44</f>
        <v>0</v>
      </c>
      <c r="G42" s="147">
        <f>+'FP Ril SMJEŠTAJ i PUK'!H43+'Kapitalni projekti'!J44+'FP Ril tržište'!F44+'FP Ril stručno osposob.'!G44</f>
        <v>0</v>
      </c>
      <c r="H42" s="147">
        <f>+'FP Ril SMJEŠTAJ i PUK'!J43+'Kapitalni projekti'!K44+'FP Ril tržište'!G44+'FP Ril stručno osposob.'!I44</f>
        <v>0</v>
      </c>
      <c r="I42" s="147">
        <f>+'FP Ril SMJEŠTAJ i PUK'!K43+'Kapitalni projekti'!M44+'FP Ril tržište'!H44+'FP Ril stručno osposob.'!K44</f>
        <v>0</v>
      </c>
      <c r="J42" s="147">
        <f>+'FP Ril SMJEŠTAJ i PUK'!L43+'Kapitalni projekti'!N44+'FP Ril tržište'!I44+'FP Ril stručno osposob.'!L44</f>
        <v>0</v>
      </c>
      <c r="K42" s="147">
        <f>+'FP Ril SMJEŠTAJ i PUK'!M43+'Kapitalni projekti'!O44+'FP Ril tržište'!J44+'FP Ril stručno osposob.'!M44</f>
        <v>0</v>
      </c>
      <c r="L42" s="147">
        <f>+'FP Ril SMJEŠTAJ i PUK'!N43+'Kapitalni projekti'!P44+'FP Ril tržište'!K44+'FP Ril stručno osposob.'!N44</f>
        <v>0</v>
      </c>
      <c r="M42" s="147">
        <f>+'FP Ril SMJEŠTAJ i PUK'!O43+'Kapitalni projekti'!R44+'FP Ril tržište'!L44+'FP Ril stručno osposob.'!P44</f>
        <v>0</v>
      </c>
      <c r="N42" s="83">
        <v>0</v>
      </c>
      <c r="O42" s="147">
        <f>+'FP Ril SMJEŠTAJ i PUK'!P43+'Kapitalni projekti'!T44+'FP Ril tržište'!M44+'FP Ril stručno osposob.'!R44</f>
        <v>0</v>
      </c>
      <c r="P42" s="83">
        <v>0</v>
      </c>
      <c r="Q42" s="147">
        <f>+'FP Ril SMJEŠTAJ i PUK'!R43+'Kapitalni projekti'!V44+'FP Ril tržište'!N44+'FP Ril stručno osposob.'!T44</f>
        <v>0</v>
      </c>
    </row>
    <row r="43" spans="1:17" ht="38.25" customHeight="1">
      <c r="A43" s="84">
        <v>426</v>
      </c>
      <c r="B43" s="85" t="s">
        <v>51</v>
      </c>
      <c r="C43" s="86">
        <v>0</v>
      </c>
      <c r="D43" s="83">
        <v>0</v>
      </c>
      <c r="E43" s="147">
        <f>+'FP Ril SMJEŠTAJ i PUK'!E44+'Kapitalni projekti'!E45+'FP Ril tržište'!D45+'FP Ril stručno osposob.'!E45</f>
        <v>0</v>
      </c>
      <c r="F43" s="147">
        <f>+'FP Ril SMJEŠTAJ i PUK'!G44+'Kapitalni projekti'!H45+'FP Ril tržište'!E45+'FP Ril stručno osposob.'!F45</f>
        <v>0</v>
      </c>
      <c r="G43" s="147">
        <f>+'FP Ril SMJEŠTAJ i PUK'!H44+'Kapitalni projekti'!J45+'FP Ril tržište'!F45+'FP Ril stručno osposob.'!G45</f>
        <v>0</v>
      </c>
      <c r="H43" s="147">
        <f>+'FP Ril SMJEŠTAJ i PUK'!J44+'Kapitalni projekti'!K45+'FP Ril tržište'!G45+'FP Ril stručno osposob.'!I45</f>
        <v>0</v>
      </c>
      <c r="I43" s="147">
        <f>+'FP Ril SMJEŠTAJ i PUK'!K44+'Kapitalni projekti'!M45+'FP Ril tržište'!H45+'FP Ril stručno osposob.'!K45</f>
        <v>0</v>
      </c>
      <c r="J43" s="147">
        <f>+'FP Ril SMJEŠTAJ i PUK'!L44+'Kapitalni projekti'!N45+'FP Ril tržište'!I45+'FP Ril stručno osposob.'!L45</f>
        <v>0</v>
      </c>
      <c r="K43" s="147">
        <f>+'FP Ril SMJEŠTAJ i PUK'!M44+'Kapitalni projekti'!O45+'FP Ril tržište'!J45+'FP Ril stručno osposob.'!M45</f>
        <v>0</v>
      </c>
      <c r="L43" s="147">
        <f>+'FP Ril SMJEŠTAJ i PUK'!N44+'Kapitalni projekti'!P45+'FP Ril tržište'!K45+'FP Ril stručno osposob.'!N45</f>
        <v>0</v>
      </c>
      <c r="M43" s="147">
        <f>+'FP Ril SMJEŠTAJ i PUK'!O44+'Kapitalni projekti'!R45+'FP Ril tržište'!L45+'FP Ril stručno osposob.'!P45</f>
        <v>0</v>
      </c>
      <c r="N43" s="83">
        <v>0</v>
      </c>
      <c r="O43" s="147">
        <f>+'FP Ril SMJEŠTAJ i PUK'!P44+'Kapitalni projekti'!T45+'FP Ril tržište'!M45+'FP Ril stručno osposob.'!R45</f>
        <v>0</v>
      </c>
      <c r="P43" s="83">
        <v>0</v>
      </c>
      <c r="Q43" s="147">
        <f>+'FP Ril SMJEŠTAJ i PUK'!R44+'Kapitalni projekti'!V45+'FP Ril tržište'!N45+'FP Ril stručno osposob.'!T45</f>
        <v>0</v>
      </c>
    </row>
    <row r="44" spans="1:17" s="69" customFormat="1" ht="49.5" customHeight="1">
      <c r="A44" s="81">
        <v>45</v>
      </c>
      <c r="B44" s="93" t="s">
        <v>52</v>
      </c>
      <c r="C44" s="82">
        <f>+C45+C46</f>
        <v>0</v>
      </c>
      <c r="D44" s="83">
        <v>1577715</v>
      </c>
      <c r="E44" s="147">
        <f>+'FP Ril SMJEŠTAJ i PUK'!E45+'Kapitalni projekti'!E46+'FP Ril tržište'!D46+'FP Ril stručno osposob.'!E46</f>
        <v>3193858</v>
      </c>
      <c r="F44" s="147">
        <f>+'FP Ril SMJEŠTAJ i PUK'!G45+'Kapitalni projekti'!H46+'FP Ril tržište'!E46+'FP Ril stručno osposob.'!F46</f>
        <v>809756</v>
      </c>
      <c r="G44" s="147">
        <f>+'FP Ril SMJEŠTAJ i PUK'!H45+'Kapitalni projekti'!J46+'FP Ril tržište'!F46+'FP Ril stručno osposob.'!G46</f>
        <v>7975</v>
      </c>
      <c r="H44" s="147">
        <f>+'FP Ril SMJEŠTAJ i PUK'!J45+'Kapitalni projekti'!K46+'FP Ril tržište'!G46+'FP Ril stručno osposob.'!I46</f>
        <v>0</v>
      </c>
      <c r="I44" s="147">
        <f>+'FP Ril SMJEŠTAJ i PUK'!K45+'Kapitalni projekti'!M46+'FP Ril tržište'!H46+'FP Ril stručno osposob.'!K46</f>
        <v>2350103</v>
      </c>
      <c r="J44" s="147">
        <f>+'FP Ril SMJEŠTAJ i PUK'!L45+'Kapitalni projekti'!N46+'FP Ril tržište'!I46+'FP Ril stručno osposob.'!L46</f>
        <v>0</v>
      </c>
      <c r="K44" s="147">
        <f>+'FP Ril SMJEŠTAJ i PUK'!M45+'Kapitalni projekti'!O46+'FP Ril tržište'!J46+'FP Ril stručno osposob.'!M46</f>
        <v>0</v>
      </c>
      <c r="L44" s="147">
        <f>+'FP Ril SMJEŠTAJ i PUK'!N45+'Kapitalni projekti'!P46+'FP Ril tržište'!K46+'FP Ril stručno osposob.'!N46</f>
        <v>0</v>
      </c>
      <c r="M44" s="147">
        <f>+'FP Ril SMJEŠTAJ i PUK'!O45+'Kapitalni projekti'!R46+'FP Ril tržište'!L46+'FP Ril stručno osposob.'!P46</f>
        <v>26024</v>
      </c>
      <c r="N44" s="83">
        <v>4577715</v>
      </c>
      <c r="O44" s="147">
        <f>+'FP Ril SMJEŠTAJ i PUK'!P45+'Kapitalni projekti'!T46+'FP Ril tržište'!M46+'FP Ril stručno osposob.'!R46</f>
        <v>7605448</v>
      </c>
      <c r="P44" s="83">
        <v>4577715</v>
      </c>
      <c r="Q44" s="147">
        <f>+'FP Ril SMJEŠTAJ i PUK'!R45+'Kapitalni projekti'!V46+'FP Ril tržište'!N46+'FP Ril stručno osposob.'!T46</f>
        <v>577715</v>
      </c>
    </row>
    <row r="45" spans="1:17" ht="45" customHeight="1">
      <c r="A45" s="84">
        <v>451</v>
      </c>
      <c r="B45" s="85" t="s">
        <v>53</v>
      </c>
      <c r="C45" s="86"/>
      <c r="D45" s="83">
        <v>1577715</v>
      </c>
      <c r="E45" s="147">
        <f>+'FP Ril SMJEŠTAJ i PUK'!E46+'Kapitalni projekti'!E47+'FP Ril tržište'!D47+'FP Ril stručno osposob.'!E47</f>
        <v>3193858</v>
      </c>
      <c r="F45" s="147">
        <f>+'FP Ril SMJEŠTAJ i PUK'!G46+'Kapitalni projekti'!H47+'FP Ril tržište'!E47+'FP Ril stručno osposob.'!F47</f>
        <v>809756</v>
      </c>
      <c r="G45" s="147">
        <f>+'FP Ril SMJEŠTAJ i PUK'!H46+'Kapitalni projekti'!J47+'FP Ril tržište'!F47+'FP Ril stručno osposob.'!G47</f>
        <v>7975</v>
      </c>
      <c r="H45" s="147">
        <f>+'FP Ril SMJEŠTAJ i PUK'!J46+'Kapitalni projekti'!K47+'FP Ril tržište'!G47+'FP Ril stručno osposob.'!I47</f>
        <v>0</v>
      </c>
      <c r="I45" s="147">
        <f>+'FP Ril SMJEŠTAJ i PUK'!K46+'Kapitalni projekti'!M47+'FP Ril tržište'!H47+'FP Ril stručno osposob.'!K47</f>
        <v>2350103</v>
      </c>
      <c r="J45" s="147">
        <f>+'FP Ril SMJEŠTAJ i PUK'!L46+'Kapitalni projekti'!N47+'FP Ril tržište'!I47+'FP Ril stručno osposob.'!L47</f>
        <v>0</v>
      </c>
      <c r="K45" s="147">
        <f>+'FP Ril SMJEŠTAJ i PUK'!M46+'Kapitalni projekti'!O47+'FP Ril tržište'!J47+'FP Ril stručno osposob.'!M47</f>
        <v>0</v>
      </c>
      <c r="L45" s="147">
        <f>+'FP Ril SMJEŠTAJ i PUK'!N46+'Kapitalni projekti'!P47+'FP Ril tržište'!K47+'FP Ril stručno osposob.'!N47</f>
        <v>0</v>
      </c>
      <c r="M45" s="147">
        <f>+'FP Ril SMJEŠTAJ i PUK'!O46+'Kapitalni projekti'!R47+'FP Ril tržište'!L47+'FP Ril stručno osposob.'!P47</f>
        <v>26024</v>
      </c>
      <c r="N45" s="83">
        <v>4577715</v>
      </c>
      <c r="O45" s="147">
        <f>+'FP Ril SMJEŠTAJ i PUK'!P46+'Kapitalni projekti'!T47+'FP Ril tržište'!M47+'FP Ril stručno osposob.'!R47</f>
        <v>7605448</v>
      </c>
      <c r="P45" s="83">
        <v>4577715</v>
      </c>
      <c r="Q45" s="147">
        <f>+'FP Ril SMJEŠTAJ i PUK'!R46+'Kapitalni projekti'!V47+'FP Ril tržište'!N47+'FP Ril stručno osposob.'!T47</f>
        <v>577715</v>
      </c>
    </row>
    <row r="46" spans="1:17" ht="45" customHeight="1">
      <c r="A46" s="84">
        <v>452</v>
      </c>
      <c r="B46" s="85" t="s">
        <v>54</v>
      </c>
      <c r="C46" s="86">
        <v>0</v>
      </c>
      <c r="D46" s="83">
        <v>0</v>
      </c>
      <c r="E46" s="147">
        <f>+'FP Ril SMJEŠTAJ i PUK'!E47+'Kapitalni projekti'!E48+'FP Ril tržište'!D48+'FP Ril stručno osposob.'!E48</f>
        <v>0</v>
      </c>
      <c r="F46" s="147">
        <f>+'FP Ril SMJEŠTAJ i PUK'!G47+'Kapitalni projekti'!H48+'FP Ril tržište'!E48+'FP Ril stručno osposob.'!F48</f>
        <v>0</v>
      </c>
      <c r="G46" s="147">
        <f>+'FP Ril SMJEŠTAJ i PUK'!H47+'Kapitalni projekti'!J48+'FP Ril tržište'!F48+'FP Ril stručno osposob.'!G48</f>
        <v>0</v>
      </c>
      <c r="H46" s="147">
        <f>+'FP Ril SMJEŠTAJ i PUK'!J47+'Kapitalni projekti'!K48+'FP Ril tržište'!G48+'FP Ril stručno osposob.'!I48</f>
        <v>0</v>
      </c>
      <c r="I46" s="147">
        <f>+'FP Ril SMJEŠTAJ i PUK'!K47+'Kapitalni projekti'!M48+'FP Ril tržište'!H48+'FP Ril stručno osposob.'!K48</f>
        <v>0</v>
      </c>
      <c r="J46" s="147">
        <f>+'FP Ril SMJEŠTAJ i PUK'!L47+'Kapitalni projekti'!N48+'FP Ril tržište'!I48+'FP Ril stručno osposob.'!L48</f>
        <v>0</v>
      </c>
      <c r="K46" s="147">
        <f>+'FP Ril SMJEŠTAJ i PUK'!M47+'Kapitalni projekti'!O48+'FP Ril tržište'!J48+'FP Ril stručno osposob.'!M48</f>
        <v>0</v>
      </c>
      <c r="L46" s="147">
        <f>+'FP Ril SMJEŠTAJ i PUK'!N47+'Kapitalni projekti'!P48+'FP Ril tržište'!K48+'FP Ril stručno osposob.'!N48</f>
        <v>0</v>
      </c>
      <c r="M46" s="147">
        <f>+'FP Ril SMJEŠTAJ i PUK'!O47+'Kapitalni projekti'!R48+'FP Ril tržište'!L48+'FP Ril stručno osposob.'!P48</f>
        <v>0</v>
      </c>
      <c r="N46" s="83">
        <v>0</v>
      </c>
      <c r="O46" s="147">
        <f>+'FP Ril SMJEŠTAJ i PUK'!P47+'Kapitalni projekti'!T48+'FP Ril tržište'!M48+'FP Ril stručno osposob.'!R48</f>
        <v>0</v>
      </c>
      <c r="P46" s="83">
        <v>0</v>
      </c>
      <c r="Q46" s="147">
        <f>+'FP Ril SMJEŠTAJ i PUK'!R47+'Kapitalni projekti'!V48+'FP Ril tržište'!N48+'FP Ril stručno osposob.'!T48</f>
        <v>0</v>
      </c>
    </row>
    <row r="47" spans="1:17" ht="52.5" customHeight="1">
      <c r="A47" s="84"/>
      <c r="B47" s="94" t="s">
        <v>55</v>
      </c>
      <c r="C47" s="95">
        <f>+C22+C27+C33+C35+C37</f>
        <v>9561620</v>
      </c>
      <c r="D47" s="83">
        <v>9858584.5999999996</v>
      </c>
      <c r="E47" s="147">
        <f>+'FP Ril SMJEŠTAJ i PUK'!E48+'Kapitalni projekti'!E49+'FP Ril tržište'!D49+'FP Ril stručno osposob.'!E49</f>
        <v>9919201.5999999996</v>
      </c>
      <c r="F47" s="147">
        <f>+'FP Ril SMJEŠTAJ i PUK'!G48+'Kapitalni projekti'!H49+'FP Ril tržište'!E49+'FP Ril stručno osposob.'!F49</f>
        <v>3114080</v>
      </c>
      <c r="G47" s="147">
        <f>+'FP Ril SMJEŠTAJ i PUK'!H48+'Kapitalni projekti'!J49+'FP Ril tržište'!F49+'FP Ril stručno osposob.'!G49</f>
        <v>23750</v>
      </c>
      <c r="H47" s="147">
        <f>+'FP Ril SMJEŠTAJ i PUK'!J48+'Kapitalni projekti'!K49+'FP Ril tržište'!G49+'FP Ril stručno osposob.'!I49</f>
        <v>6779999.5999999996</v>
      </c>
      <c r="I47" s="147">
        <f>+'FP Ril SMJEŠTAJ i PUK'!K48+'Kapitalni projekti'!M49+'FP Ril tržište'!H49+'FP Ril stručno osposob.'!K49</f>
        <v>0</v>
      </c>
      <c r="J47" s="147">
        <f>+'FP Ril SMJEŠTAJ i PUK'!L48+'Kapitalni projekti'!N49+'FP Ril tržište'!I49+'FP Ril stručno osposob.'!L49</f>
        <v>0</v>
      </c>
      <c r="K47" s="147">
        <f>+'FP Ril SMJEŠTAJ i PUK'!M48+'Kapitalni projekti'!O49+'FP Ril tržište'!J49+'FP Ril stručno osposob.'!M49</f>
        <v>0</v>
      </c>
      <c r="L47" s="147">
        <f>+'FP Ril SMJEŠTAJ i PUK'!N48+'Kapitalni projekti'!P49+'FP Ril tržište'!K49+'FP Ril stručno osposob.'!N49</f>
        <v>0</v>
      </c>
      <c r="M47" s="147">
        <f>+'FP Ril SMJEŠTAJ i PUK'!O48+'Kapitalni projekti'!R49+'FP Ril tržište'!L49+'FP Ril stručno osposob.'!P49</f>
        <v>1372</v>
      </c>
      <c r="N47" s="83">
        <v>9858584.5999999996</v>
      </c>
      <c r="O47" s="147">
        <f>+'FP Ril SMJEŠTAJ i PUK'!P48+'Kapitalni projekti'!T49+'FP Ril tržište'!M49+'FP Ril stručno osposob.'!R49</f>
        <v>9851334.5999999996</v>
      </c>
      <c r="P47" s="83">
        <v>9858584.5999999996</v>
      </c>
      <c r="Q47" s="147">
        <f>+'FP Ril SMJEŠTAJ i PUK'!R48+'Kapitalni projekti'!V49+'FP Ril tržište'!N49+'FP Ril stručno osposob.'!T49</f>
        <v>9839084.5999999996</v>
      </c>
    </row>
    <row r="48" spans="1:17" ht="69.75" customHeight="1">
      <c r="A48" s="84"/>
      <c r="B48" s="94" t="s">
        <v>56</v>
      </c>
      <c r="C48" s="95">
        <f>+C23+C28+C34+C36+C38</f>
        <v>5189373</v>
      </c>
      <c r="D48" s="83">
        <v>1577715</v>
      </c>
      <c r="E48" s="147">
        <f>+'FP Ril SMJEŠTAJ i PUK'!E49+'Kapitalni projekti'!E50+'FP Ril tržište'!D50+'FP Ril stručno osposob.'!E50</f>
        <v>3193858</v>
      </c>
      <c r="F48" s="147">
        <f>+'FP Ril SMJEŠTAJ i PUK'!G49+'Kapitalni projekti'!H50+'FP Ril tržište'!E50+'FP Ril stručno osposob.'!F50</f>
        <v>809756</v>
      </c>
      <c r="G48" s="147">
        <f>+'FP Ril SMJEŠTAJ i PUK'!H49+'Kapitalni projekti'!J50+'FP Ril tržište'!F50+'FP Ril stručno osposob.'!G50</f>
        <v>7975</v>
      </c>
      <c r="H48" s="147">
        <f>+'FP Ril SMJEŠTAJ i PUK'!J49+'Kapitalni projekti'!K50+'FP Ril tržište'!G50+'FP Ril stručno osposob.'!I50</f>
        <v>0</v>
      </c>
      <c r="I48" s="147">
        <f>+'FP Ril SMJEŠTAJ i PUK'!K49+'Kapitalni projekti'!M50+'FP Ril tržište'!H50+'FP Ril stručno osposob.'!K50</f>
        <v>2350103</v>
      </c>
      <c r="J48" s="147">
        <f>+'FP Ril SMJEŠTAJ i PUK'!L49+'Kapitalni projekti'!N50+'FP Ril tržište'!I50+'FP Ril stručno osposob.'!L50</f>
        <v>0</v>
      </c>
      <c r="K48" s="147">
        <f>+'FP Ril SMJEŠTAJ i PUK'!M49+'Kapitalni projekti'!O50+'FP Ril tržište'!J50+'FP Ril stručno osposob.'!M50</f>
        <v>0</v>
      </c>
      <c r="L48" s="147">
        <f>+'FP Ril SMJEŠTAJ i PUK'!N49+'Kapitalni projekti'!P50+'FP Ril tržište'!K50+'FP Ril stručno osposob.'!N50</f>
        <v>0</v>
      </c>
      <c r="M48" s="147">
        <f>+'FP Ril SMJEŠTAJ i PUK'!O49+'Kapitalni projekti'!R50+'FP Ril tržište'!L50+'FP Ril stručno osposob.'!P50</f>
        <v>26024</v>
      </c>
      <c r="N48" s="83">
        <v>4577715</v>
      </c>
      <c r="O48" s="147">
        <f>+'FP Ril SMJEŠTAJ i PUK'!P49+'Kapitalni projekti'!T50+'FP Ril tržište'!M50+'FP Ril stručno osposob.'!R50</f>
        <v>7605448</v>
      </c>
      <c r="P48" s="83">
        <v>4577715</v>
      </c>
      <c r="Q48" s="147">
        <f>+'FP Ril SMJEŠTAJ i PUK'!R49+'Kapitalni projekti'!V50+'FP Ril tržište'!N50+'FP Ril stručno osposob.'!T50</f>
        <v>577715</v>
      </c>
    </row>
    <row r="49" spans="1:17" ht="60" customHeight="1">
      <c r="A49" s="84"/>
      <c r="B49" s="85" t="s">
        <v>80</v>
      </c>
      <c r="C49" s="86"/>
      <c r="D49" s="83">
        <v>84000</v>
      </c>
      <c r="E49" s="147">
        <f>+'FP Ril SMJEŠTAJ i PUK'!E50+'Kapitalni projekti'!E51+'FP Ril tržište'!D51+'FP Ril stručno osposob.'!E51</f>
        <v>68275</v>
      </c>
      <c r="F49" s="147">
        <f>+'FP Ril SMJEŠTAJ i PUK'!G50+'Kapitalni projekti'!H51+'FP Ril tržište'!E51+'FP Ril stručno osposob.'!F51</f>
        <v>0</v>
      </c>
      <c r="G49" s="147">
        <f>+'FP Ril SMJEŠTAJ i PUK'!H50+'Kapitalni projekti'!J51+'FP Ril tržište'!F51+'FP Ril stručno osposob.'!G51</f>
        <v>68275</v>
      </c>
      <c r="H49" s="147">
        <f>+'FP Ril SMJEŠTAJ i PUK'!J50+'Kapitalni projekti'!K51+'FP Ril tržište'!G51+'FP Ril stručno osposob.'!I51</f>
        <v>0</v>
      </c>
      <c r="I49" s="147">
        <f>+'FP Ril SMJEŠTAJ i PUK'!K50+'Kapitalni projekti'!M51+'FP Ril tržište'!H51+'FP Ril stručno osposob.'!K51</f>
        <v>0</v>
      </c>
      <c r="J49" s="147">
        <f>+'FP Ril SMJEŠTAJ i PUK'!L50+'Kapitalni projekti'!N51+'FP Ril tržište'!I51+'FP Ril stručno osposob.'!L51</f>
        <v>0</v>
      </c>
      <c r="K49" s="147">
        <f>+'FP Ril SMJEŠTAJ i PUK'!M50+'Kapitalni projekti'!O51+'FP Ril tržište'!J51+'FP Ril stručno osposob.'!M51</f>
        <v>0</v>
      </c>
      <c r="L49" s="147">
        <f>+'FP Ril SMJEŠTAJ i PUK'!N50+'Kapitalni projekti'!P51+'FP Ril tržište'!K51+'FP Ril stručno osposob.'!N51</f>
        <v>0</v>
      </c>
      <c r="M49" s="147">
        <f>+'FP Ril SMJEŠTAJ i PUK'!O50+'Kapitalni projekti'!R51+'FP Ril tržište'!L51+'FP Ril stručno osposob.'!P51</f>
        <v>0</v>
      </c>
      <c r="N49" s="83">
        <v>84000</v>
      </c>
      <c r="O49" s="147">
        <f>+'FP Ril SMJEŠTAJ i PUK'!P50+'Kapitalni projekti'!T51+'FP Ril tržište'!M51+'FP Ril stručno osposob.'!R51</f>
        <v>84000</v>
      </c>
      <c r="P49" s="83">
        <v>330881</v>
      </c>
      <c r="Q49" s="147">
        <f>+'FP Ril SMJEŠTAJ i PUK'!R50+'Kapitalni projekti'!V51+'FP Ril tržište'!N51+'FP Ril stručno osposob.'!T51</f>
        <v>311977</v>
      </c>
    </row>
    <row r="50" spans="1:17" ht="28.5" customHeight="1">
      <c r="A50" s="97"/>
      <c r="B50" s="98" t="s">
        <v>57</v>
      </c>
      <c r="C50" s="95">
        <f>+C38+C47</f>
        <v>9908281</v>
      </c>
      <c r="D50" s="95">
        <v>11520299.6</v>
      </c>
      <c r="E50" s="147">
        <f>+'FP Ril SMJEŠTAJ i PUK'!E51+'Kapitalni projekti'!E52+'FP Ril tržište'!D52+'FP Ril stručno osposob.'!E52</f>
        <v>13181334.6</v>
      </c>
      <c r="F50" s="147">
        <f>+'FP Ril SMJEŠTAJ i PUK'!G51+'Kapitalni projekti'!H52+'FP Ril tržište'!E52+'FP Ril stručno osposob.'!F52</f>
        <v>3923836</v>
      </c>
      <c r="G50" s="147">
        <f>+'FP Ril SMJEŠTAJ i PUK'!H51+'Kapitalni projekti'!J52+'FP Ril tržište'!F52+'FP Ril stručno osposob.'!G52</f>
        <v>100000</v>
      </c>
      <c r="H50" s="147">
        <f>+'FP Ril SMJEŠTAJ i PUK'!J51+'Kapitalni projekti'!K52+'FP Ril tržište'!G52+'FP Ril stručno osposob.'!I52</f>
        <v>6779999.5999999996</v>
      </c>
      <c r="I50" s="147">
        <f>+'FP Ril SMJEŠTAJ i PUK'!K51+'Kapitalni projekti'!M52+'FP Ril tržište'!H52+'FP Ril stručno osposob.'!K52</f>
        <v>2350103</v>
      </c>
      <c r="J50" s="147">
        <f>+'FP Ril SMJEŠTAJ i PUK'!L51+'Kapitalni projekti'!N52+'FP Ril tržište'!I52+'FP Ril stručno osposob.'!L52</f>
        <v>0</v>
      </c>
      <c r="K50" s="147">
        <f>+'FP Ril SMJEŠTAJ i PUK'!M51+'Kapitalni projekti'!O52+'FP Ril tržište'!J52+'FP Ril stručno osposob.'!M52</f>
        <v>0</v>
      </c>
      <c r="L50" s="147">
        <f>+'FP Ril SMJEŠTAJ i PUK'!N51+'Kapitalni projekti'!P52+'FP Ril tržište'!K52+'FP Ril stručno osposob.'!N52</f>
        <v>0</v>
      </c>
      <c r="M50" s="147">
        <f>+'FP Ril SMJEŠTAJ i PUK'!O51+'Kapitalni projekti'!R52+'FP Ril tržište'!L52+'FP Ril stručno osposob.'!P52</f>
        <v>27396</v>
      </c>
      <c r="N50" s="186">
        <v>14520299.6</v>
      </c>
      <c r="O50" s="147">
        <f>+'FP Ril SMJEŠTAJ i PUK'!P51+'Kapitalni projekti'!T52+'FP Ril tržište'!M52+'FP Ril stručno osposob.'!R52</f>
        <v>17540782.600000001</v>
      </c>
      <c r="P50" s="186">
        <v>14767180.6</v>
      </c>
      <c r="Q50" s="147">
        <f>+'FP Ril SMJEŠTAJ i PUK'!R51+'Kapitalni projekti'!V52+'FP Ril tržište'!N52+'FP Ril stručno osposob.'!T52</f>
        <v>10728776.6</v>
      </c>
    </row>
    <row r="51" spans="1:17">
      <c r="C51" s="42"/>
    </row>
    <row r="52" spans="1:17" ht="18" hidden="1" customHeight="1">
      <c r="B52" s="331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</row>
    <row r="53" spans="1:17" ht="18" hidden="1" customHeight="1">
      <c r="B53" s="331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</row>
    <row r="54" spans="1:17" hidden="1">
      <c r="B54" s="331"/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</row>
    <row r="55" spans="1:17" ht="15.75" customHeight="1">
      <c r="A55" s="312" t="s">
        <v>74</v>
      </c>
      <c r="B55" s="280"/>
      <c r="C55" s="101"/>
      <c r="D55" s="102"/>
      <c r="E55" s="103"/>
      <c r="F55" s="102"/>
      <c r="G55" s="102"/>
      <c r="H55" s="102"/>
      <c r="P55" s="311" t="s">
        <v>58</v>
      </c>
      <c r="Q55" s="311"/>
    </row>
    <row r="56" spans="1:17">
      <c r="A56" s="312" t="s">
        <v>73</v>
      </c>
      <c r="B56" s="280"/>
      <c r="C56" s="102"/>
      <c r="D56" s="102"/>
      <c r="E56" s="103"/>
      <c r="F56" s="102"/>
      <c r="G56" s="102"/>
      <c r="H56" s="102"/>
      <c r="O56" s="311" t="s">
        <v>59</v>
      </c>
      <c r="P56" s="279"/>
      <c r="Q56" s="279"/>
    </row>
    <row r="57" spans="1:17" ht="3" customHeight="1">
      <c r="C57" s="42"/>
    </row>
    <row r="58" spans="1:17" ht="25.5" customHeight="1">
      <c r="A58" s="314" t="s">
        <v>125</v>
      </c>
      <c r="B58" s="314"/>
    </row>
    <row r="60" spans="1:17" ht="95.25" customHeight="1"/>
    <row r="61" spans="1:17" ht="111" customHeight="1"/>
    <row r="62" spans="1:17" ht="118.5" customHeight="1">
      <c r="E62" s="103"/>
    </row>
    <row r="63" spans="1:17" ht="81.75" customHeight="1"/>
  </sheetData>
  <mergeCells count="20">
    <mergeCell ref="A9:D9"/>
    <mergeCell ref="A10:D10"/>
    <mergeCell ref="A11:D11"/>
    <mergeCell ref="M1:N1"/>
    <mergeCell ref="A12:D12"/>
    <mergeCell ref="A8:D8"/>
    <mergeCell ref="A1:L1"/>
    <mergeCell ref="P55:Q55"/>
    <mergeCell ref="A58:B58"/>
    <mergeCell ref="A13:D13"/>
    <mergeCell ref="A14:D14"/>
    <mergeCell ref="D17:G17"/>
    <mergeCell ref="B52:M52"/>
    <mergeCell ref="B53:M53"/>
    <mergeCell ref="B54:M54"/>
    <mergeCell ref="A15:D15"/>
    <mergeCell ref="A55:B55"/>
    <mergeCell ref="A56:B56"/>
    <mergeCell ref="M18:N18"/>
    <mergeCell ref="O56:Q56"/>
  </mergeCells>
  <pageMargins left="0.7" right="0.7" top="0.75" bottom="0.75" header="0.3" footer="0.3"/>
  <pageSetup paperSize="9" scale="58" fitToHeight="2" orientation="landscape" r:id="rId1"/>
  <headerFooter alignWithMargins="0"/>
  <rowBreaks count="1" manualBreakCount="1">
    <brk id="3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workbookViewId="0">
      <selection activeCell="J30" sqref="J30"/>
    </sheetView>
  </sheetViews>
  <sheetFormatPr defaultRowHeight="14.25"/>
  <cols>
    <col min="1" max="1" width="12" style="99" customWidth="1"/>
    <col min="2" max="2" width="27.7109375" style="100" customWidth="1"/>
    <col min="3" max="3" width="18" style="104" hidden="1" customWidth="1"/>
    <col min="4" max="4" width="15" style="42" customWidth="1"/>
    <col min="5" max="5" width="16.7109375" style="49" customWidth="1"/>
    <col min="6" max="6" width="14.140625" style="49" customWidth="1"/>
    <col min="7" max="7" width="12.85546875" style="49" customWidth="1"/>
    <col min="8" max="8" width="12" style="42" customWidth="1"/>
    <col min="9" max="9" width="12.140625" style="42" customWidth="1"/>
    <col min="10" max="10" width="14.42578125" style="42" customWidth="1"/>
    <col min="11" max="11" width="10" style="42" customWidth="1"/>
    <col min="12" max="12" width="7.7109375" style="42" customWidth="1"/>
    <col min="13" max="13" width="11.5703125" style="42" customWidth="1"/>
    <col min="14" max="14" width="0.140625" style="42" hidden="1" customWidth="1"/>
    <col min="15" max="15" width="9.85546875" style="42" customWidth="1"/>
    <col min="16" max="16" width="11.42578125" style="42" customWidth="1"/>
    <col min="17" max="17" width="13" style="42" customWidth="1"/>
    <col min="18" max="18" width="13.28515625" style="42" customWidth="1"/>
    <col min="19" max="19" width="11.42578125" style="42" customWidth="1"/>
    <col min="20" max="20" width="9.42578125" style="42" bestFit="1" customWidth="1"/>
    <col min="21" max="21" width="10.140625" style="42" bestFit="1" customWidth="1"/>
    <col min="22" max="257" width="9.140625" style="42"/>
    <col min="258" max="258" width="12" style="42" customWidth="1"/>
    <col min="259" max="259" width="27.7109375" style="42" customWidth="1"/>
    <col min="260" max="260" width="0" style="42" hidden="1" customWidth="1"/>
    <col min="261" max="261" width="20" style="42" customWidth="1"/>
    <col min="262" max="262" width="19.140625" style="42" customWidth="1"/>
    <col min="263" max="263" width="19.85546875" style="42" customWidth="1"/>
    <col min="264" max="264" width="18.140625" style="42" customWidth="1"/>
    <col min="265" max="266" width="16.7109375" style="42" customWidth="1"/>
    <col min="267" max="267" width="22" style="42" customWidth="1"/>
    <col min="268" max="268" width="20.7109375" style="42" customWidth="1"/>
    <col min="269" max="269" width="22.140625" style="42" customWidth="1"/>
    <col min="270" max="270" width="22.85546875" style="42" customWidth="1"/>
    <col min="271" max="271" width="10.42578125" style="42" customWidth="1"/>
    <col min="272" max="272" width="10.42578125" style="42" bestFit="1" customWidth="1"/>
    <col min="273" max="275" width="9.140625" style="42"/>
    <col min="276" max="276" width="9.42578125" style="42" bestFit="1" customWidth="1"/>
    <col min="277" max="277" width="10.140625" style="42" bestFit="1" customWidth="1"/>
    <col min="278" max="513" width="9.140625" style="42"/>
    <col min="514" max="514" width="12" style="42" customWidth="1"/>
    <col min="515" max="515" width="27.7109375" style="42" customWidth="1"/>
    <col min="516" max="516" width="0" style="42" hidden="1" customWidth="1"/>
    <col min="517" max="517" width="20" style="42" customWidth="1"/>
    <col min="518" max="518" width="19.140625" style="42" customWidth="1"/>
    <col min="519" max="519" width="19.85546875" style="42" customWidth="1"/>
    <col min="520" max="520" width="18.140625" style="42" customWidth="1"/>
    <col min="521" max="522" width="16.7109375" style="42" customWidth="1"/>
    <col min="523" max="523" width="22" style="42" customWidth="1"/>
    <col min="524" max="524" width="20.7109375" style="42" customWidth="1"/>
    <col min="525" max="525" width="22.140625" style="42" customWidth="1"/>
    <col min="526" max="526" width="22.85546875" style="42" customWidth="1"/>
    <col min="527" max="527" width="10.42578125" style="42" customWidth="1"/>
    <col min="528" max="528" width="10.42578125" style="42" bestFit="1" customWidth="1"/>
    <col min="529" max="531" width="9.140625" style="42"/>
    <col min="532" max="532" width="9.42578125" style="42" bestFit="1" customWidth="1"/>
    <col min="533" max="533" width="10.140625" style="42" bestFit="1" customWidth="1"/>
    <col min="534" max="769" width="9.140625" style="42"/>
    <col min="770" max="770" width="12" style="42" customWidth="1"/>
    <col min="771" max="771" width="27.7109375" style="42" customWidth="1"/>
    <col min="772" max="772" width="0" style="42" hidden="1" customWidth="1"/>
    <col min="773" max="773" width="20" style="42" customWidth="1"/>
    <col min="774" max="774" width="19.140625" style="42" customWidth="1"/>
    <col min="775" max="775" width="19.85546875" style="42" customWidth="1"/>
    <col min="776" max="776" width="18.140625" style="42" customWidth="1"/>
    <col min="777" max="778" width="16.7109375" style="42" customWidth="1"/>
    <col min="779" max="779" width="22" style="42" customWidth="1"/>
    <col min="780" max="780" width="20.7109375" style="42" customWidth="1"/>
    <col min="781" max="781" width="22.140625" style="42" customWidth="1"/>
    <col min="782" max="782" width="22.85546875" style="42" customWidth="1"/>
    <col min="783" max="783" width="10.42578125" style="42" customWidth="1"/>
    <col min="784" max="784" width="10.42578125" style="42" bestFit="1" customWidth="1"/>
    <col min="785" max="787" width="9.140625" style="42"/>
    <col min="788" max="788" width="9.42578125" style="42" bestFit="1" customWidth="1"/>
    <col min="789" max="789" width="10.140625" style="42" bestFit="1" customWidth="1"/>
    <col min="790" max="1025" width="9.140625" style="42"/>
    <col min="1026" max="1026" width="12" style="42" customWidth="1"/>
    <col min="1027" max="1027" width="27.7109375" style="42" customWidth="1"/>
    <col min="1028" max="1028" width="0" style="42" hidden="1" customWidth="1"/>
    <col min="1029" max="1029" width="20" style="42" customWidth="1"/>
    <col min="1030" max="1030" width="19.140625" style="42" customWidth="1"/>
    <col min="1031" max="1031" width="19.85546875" style="42" customWidth="1"/>
    <col min="1032" max="1032" width="18.140625" style="42" customWidth="1"/>
    <col min="1033" max="1034" width="16.7109375" style="42" customWidth="1"/>
    <col min="1035" max="1035" width="22" style="42" customWidth="1"/>
    <col min="1036" max="1036" width="20.7109375" style="42" customWidth="1"/>
    <col min="1037" max="1037" width="22.140625" style="42" customWidth="1"/>
    <col min="1038" max="1038" width="22.85546875" style="42" customWidth="1"/>
    <col min="1039" max="1039" width="10.42578125" style="42" customWidth="1"/>
    <col min="1040" max="1040" width="10.42578125" style="42" bestFit="1" customWidth="1"/>
    <col min="1041" max="1043" width="9.140625" style="42"/>
    <col min="1044" max="1044" width="9.42578125" style="42" bestFit="1" customWidth="1"/>
    <col min="1045" max="1045" width="10.140625" style="42" bestFit="1" customWidth="1"/>
    <col min="1046" max="1281" width="9.140625" style="42"/>
    <col min="1282" max="1282" width="12" style="42" customWidth="1"/>
    <col min="1283" max="1283" width="27.7109375" style="42" customWidth="1"/>
    <col min="1284" max="1284" width="0" style="42" hidden="1" customWidth="1"/>
    <col min="1285" max="1285" width="20" style="42" customWidth="1"/>
    <col min="1286" max="1286" width="19.140625" style="42" customWidth="1"/>
    <col min="1287" max="1287" width="19.85546875" style="42" customWidth="1"/>
    <col min="1288" max="1288" width="18.140625" style="42" customWidth="1"/>
    <col min="1289" max="1290" width="16.7109375" style="42" customWidth="1"/>
    <col min="1291" max="1291" width="22" style="42" customWidth="1"/>
    <col min="1292" max="1292" width="20.7109375" style="42" customWidth="1"/>
    <col min="1293" max="1293" width="22.140625" style="42" customWidth="1"/>
    <col min="1294" max="1294" width="22.85546875" style="42" customWidth="1"/>
    <col min="1295" max="1295" width="10.42578125" style="42" customWidth="1"/>
    <col min="1296" max="1296" width="10.42578125" style="42" bestFit="1" customWidth="1"/>
    <col min="1297" max="1299" width="9.140625" style="42"/>
    <col min="1300" max="1300" width="9.42578125" style="42" bestFit="1" customWidth="1"/>
    <col min="1301" max="1301" width="10.140625" style="42" bestFit="1" customWidth="1"/>
    <col min="1302" max="1537" width="9.140625" style="42"/>
    <col min="1538" max="1538" width="12" style="42" customWidth="1"/>
    <col min="1539" max="1539" width="27.7109375" style="42" customWidth="1"/>
    <col min="1540" max="1540" width="0" style="42" hidden="1" customWidth="1"/>
    <col min="1541" max="1541" width="20" style="42" customWidth="1"/>
    <col min="1542" max="1542" width="19.140625" style="42" customWidth="1"/>
    <col min="1543" max="1543" width="19.85546875" style="42" customWidth="1"/>
    <col min="1544" max="1544" width="18.140625" style="42" customWidth="1"/>
    <col min="1545" max="1546" width="16.7109375" style="42" customWidth="1"/>
    <col min="1547" max="1547" width="22" style="42" customWidth="1"/>
    <col min="1548" max="1548" width="20.7109375" style="42" customWidth="1"/>
    <col min="1549" max="1549" width="22.140625" style="42" customWidth="1"/>
    <col min="1550" max="1550" width="22.85546875" style="42" customWidth="1"/>
    <col min="1551" max="1551" width="10.42578125" style="42" customWidth="1"/>
    <col min="1552" max="1552" width="10.42578125" style="42" bestFit="1" customWidth="1"/>
    <col min="1553" max="1555" width="9.140625" style="42"/>
    <col min="1556" max="1556" width="9.42578125" style="42" bestFit="1" customWidth="1"/>
    <col min="1557" max="1557" width="10.140625" style="42" bestFit="1" customWidth="1"/>
    <col min="1558" max="1793" width="9.140625" style="42"/>
    <col min="1794" max="1794" width="12" style="42" customWidth="1"/>
    <col min="1795" max="1795" width="27.7109375" style="42" customWidth="1"/>
    <col min="1796" max="1796" width="0" style="42" hidden="1" customWidth="1"/>
    <col min="1797" max="1797" width="20" style="42" customWidth="1"/>
    <col min="1798" max="1798" width="19.140625" style="42" customWidth="1"/>
    <col min="1799" max="1799" width="19.85546875" style="42" customWidth="1"/>
    <col min="1800" max="1800" width="18.140625" style="42" customWidth="1"/>
    <col min="1801" max="1802" width="16.7109375" style="42" customWidth="1"/>
    <col min="1803" max="1803" width="22" style="42" customWidth="1"/>
    <col min="1804" max="1804" width="20.7109375" style="42" customWidth="1"/>
    <col min="1805" max="1805" width="22.140625" style="42" customWidth="1"/>
    <col min="1806" max="1806" width="22.85546875" style="42" customWidth="1"/>
    <col min="1807" max="1807" width="10.42578125" style="42" customWidth="1"/>
    <col min="1808" max="1808" width="10.42578125" style="42" bestFit="1" customWidth="1"/>
    <col min="1809" max="1811" width="9.140625" style="42"/>
    <col min="1812" max="1812" width="9.42578125" style="42" bestFit="1" customWidth="1"/>
    <col min="1813" max="1813" width="10.140625" style="42" bestFit="1" customWidth="1"/>
    <col min="1814" max="2049" width="9.140625" style="42"/>
    <col min="2050" max="2050" width="12" style="42" customWidth="1"/>
    <col min="2051" max="2051" width="27.7109375" style="42" customWidth="1"/>
    <col min="2052" max="2052" width="0" style="42" hidden="1" customWidth="1"/>
    <col min="2053" max="2053" width="20" style="42" customWidth="1"/>
    <col min="2054" max="2054" width="19.140625" style="42" customWidth="1"/>
    <col min="2055" max="2055" width="19.85546875" style="42" customWidth="1"/>
    <col min="2056" max="2056" width="18.140625" style="42" customWidth="1"/>
    <col min="2057" max="2058" width="16.7109375" style="42" customWidth="1"/>
    <col min="2059" max="2059" width="22" style="42" customWidth="1"/>
    <col min="2060" max="2060" width="20.7109375" style="42" customWidth="1"/>
    <col min="2061" max="2061" width="22.140625" style="42" customWidth="1"/>
    <col min="2062" max="2062" width="22.85546875" style="42" customWidth="1"/>
    <col min="2063" max="2063" width="10.42578125" style="42" customWidth="1"/>
    <col min="2064" max="2064" width="10.42578125" style="42" bestFit="1" customWidth="1"/>
    <col min="2065" max="2067" width="9.140625" style="42"/>
    <col min="2068" max="2068" width="9.42578125" style="42" bestFit="1" customWidth="1"/>
    <col min="2069" max="2069" width="10.140625" style="42" bestFit="1" customWidth="1"/>
    <col min="2070" max="2305" width="9.140625" style="42"/>
    <col min="2306" max="2306" width="12" style="42" customWidth="1"/>
    <col min="2307" max="2307" width="27.7109375" style="42" customWidth="1"/>
    <col min="2308" max="2308" width="0" style="42" hidden="1" customWidth="1"/>
    <col min="2309" max="2309" width="20" style="42" customWidth="1"/>
    <col min="2310" max="2310" width="19.140625" style="42" customWidth="1"/>
    <col min="2311" max="2311" width="19.85546875" style="42" customWidth="1"/>
    <col min="2312" max="2312" width="18.140625" style="42" customWidth="1"/>
    <col min="2313" max="2314" width="16.7109375" style="42" customWidth="1"/>
    <col min="2315" max="2315" width="22" style="42" customWidth="1"/>
    <col min="2316" max="2316" width="20.7109375" style="42" customWidth="1"/>
    <col min="2317" max="2317" width="22.140625" style="42" customWidth="1"/>
    <col min="2318" max="2318" width="22.85546875" style="42" customWidth="1"/>
    <col min="2319" max="2319" width="10.42578125" style="42" customWidth="1"/>
    <col min="2320" max="2320" width="10.42578125" style="42" bestFit="1" customWidth="1"/>
    <col min="2321" max="2323" width="9.140625" style="42"/>
    <col min="2324" max="2324" width="9.42578125" style="42" bestFit="1" customWidth="1"/>
    <col min="2325" max="2325" width="10.140625" style="42" bestFit="1" customWidth="1"/>
    <col min="2326" max="2561" width="9.140625" style="42"/>
    <col min="2562" max="2562" width="12" style="42" customWidth="1"/>
    <col min="2563" max="2563" width="27.7109375" style="42" customWidth="1"/>
    <col min="2564" max="2564" width="0" style="42" hidden="1" customWidth="1"/>
    <col min="2565" max="2565" width="20" style="42" customWidth="1"/>
    <col min="2566" max="2566" width="19.140625" style="42" customWidth="1"/>
    <col min="2567" max="2567" width="19.85546875" style="42" customWidth="1"/>
    <col min="2568" max="2568" width="18.140625" style="42" customWidth="1"/>
    <col min="2569" max="2570" width="16.7109375" style="42" customWidth="1"/>
    <col min="2571" max="2571" width="22" style="42" customWidth="1"/>
    <col min="2572" max="2572" width="20.7109375" style="42" customWidth="1"/>
    <col min="2573" max="2573" width="22.140625" style="42" customWidth="1"/>
    <col min="2574" max="2574" width="22.85546875" style="42" customWidth="1"/>
    <col min="2575" max="2575" width="10.42578125" style="42" customWidth="1"/>
    <col min="2576" max="2576" width="10.42578125" style="42" bestFit="1" customWidth="1"/>
    <col min="2577" max="2579" width="9.140625" style="42"/>
    <col min="2580" max="2580" width="9.42578125" style="42" bestFit="1" customWidth="1"/>
    <col min="2581" max="2581" width="10.140625" style="42" bestFit="1" customWidth="1"/>
    <col min="2582" max="2817" width="9.140625" style="42"/>
    <col min="2818" max="2818" width="12" style="42" customWidth="1"/>
    <col min="2819" max="2819" width="27.7109375" style="42" customWidth="1"/>
    <col min="2820" max="2820" width="0" style="42" hidden="1" customWidth="1"/>
    <col min="2821" max="2821" width="20" style="42" customWidth="1"/>
    <col min="2822" max="2822" width="19.140625" style="42" customWidth="1"/>
    <col min="2823" max="2823" width="19.85546875" style="42" customWidth="1"/>
    <col min="2824" max="2824" width="18.140625" style="42" customWidth="1"/>
    <col min="2825" max="2826" width="16.7109375" style="42" customWidth="1"/>
    <col min="2827" max="2827" width="22" style="42" customWidth="1"/>
    <col min="2828" max="2828" width="20.7109375" style="42" customWidth="1"/>
    <col min="2829" max="2829" width="22.140625" style="42" customWidth="1"/>
    <col min="2830" max="2830" width="22.85546875" style="42" customWidth="1"/>
    <col min="2831" max="2831" width="10.42578125" style="42" customWidth="1"/>
    <col min="2832" max="2832" width="10.42578125" style="42" bestFit="1" customWidth="1"/>
    <col min="2833" max="2835" width="9.140625" style="42"/>
    <col min="2836" max="2836" width="9.42578125" style="42" bestFit="1" customWidth="1"/>
    <col min="2837" max="2837" width="10.140625" style="42" bestFit="1" customWidth="1"/>
    <col min="2838" max="3073" width="9.140625" style="42"/>
    <col min="3074" max="3074" width="12" style="42" customWidth="1"/>
    <col min="3075" max="3075" width="27.7109375" style="42" customWidth="1"/>
    <col min="3076" max="3076" width="0" style="42" hidden="1" customWidth="1"/>
    <col min="3077" max="3077" width="20" style="42" customWidth="1"/>
    <col min="3078" max="3078" width="19.140625" style="42" customWidth="1"/>
    <col min="3079" max="3079" width="19.85546875" style="42" customWidth="1"/>
    <col min="3080" max="3080" width="18.140625" style="42" customWidth="1"/>
    <col min="3081" max="3082" width="16.7109375" style="42" customWidth="1"/>
    <col min="3083" max="3083" width="22" style="42" customWidth="1"/>
    <col min="3084" max="3084" width="20.7109375" style="42" customWidth="1"/>
    <col min="3085" max="3085" width="22.140625" style="42" customWidth="1"/>
    <col min="3086" max="3086" width="22.85546875" style="42" customWidth="1"/>
    <col min="3087" max="3087" width="10.42578125" style="42" customWidth="1"/>
    <col min="3088" max="3088" width="10.42578125" style="42" bestFit="1" customWidth="1"/>
    <col min="3089" max="3091" width="9.140625" style="42"/>
    <col min="3092" max="3092" width="9.42578125" style="42" bestFit="1" customWidth="1"/>
    <col min="3093" max="3093" width="10.140625" style="42" bestFit="1" customWidth="1"/>
    <col min="3094" max="3329" width="9.140625" style="42"/>
    <col min="3330" max="3330" width="12" style="42" customWidth="1"/>
    <col min="3331" max="3331" width="27.7109375" style="42" customWidth="1"/>
    <col min="3332" max="3332" width="0" style="42" hidden="1" customWidth="1"/>
    <col min="3333" max="3333" width="20" style="42" customWidth="1"/>
    <col min="3334" max="3334" width="19.140625" style="42" customWidth="1"/>
    <col min="3335" max="3335" width="19.85546875" style="42" customWidth="1"/>
    <col min="3336" max="3336" width="18.140625" style="42" customWidth="1"/>
    <col min="3337" max="3338" width="16.7109375" style="42" customWidth="1"/>
    <col min="3339" max="3339" width="22" style="42" customWidth="1"/>
    <col min="3340" max="3340" width="20.7109375" style="42" customWidth="1"/>
    <col min="3341" max="3341" width="22.140625" style="42" customWidth="1"/>
    <col min="3342" max="3342" width="22.85546875" style="42" customWidth="1"/>
    <col min="3343" max="3343" width="10.42578125" style="42" customWidth="1"/>
    <col min="3344" max="3344" width="10.42578125" style="42" bestFit="1" customWidth="1"/>
    <col min="3345" max="3347" width="9.140625" style="42"/>
    <col min="3348" max="3348" width="9.42578125" style="42" bestFit="1" customWidth="1"/>
    <col min="3349" max="3349" width="10.140625" style="42" bestFit="1" customWidth="1"/>
    <col min="3350" max="3585" width="9.140625" style="42"/>
    <col min="3586" max="3586" width="12" style="42" customWidth="1"/>
    <col min="3587" max="3587" width="27.7109375" style="42" customWidth="1"/>
    <col min="3588" max="3588" width="0" style="42" hidden="1" customWidth="1"/>
    <col min="3589" max="3589" width="20" style="42" customWidth="1"/>
    <col min="3590" max="3590" width="19.140625" style="42" customWidth="1"/>
    <col min="3591" max="3591" width="19.85546875" style="42" customWidth="1"/>
    <col min="3592" max="3592" width="18.140625" style="42" customWidth="1"/>
    <col min="3593" max="3594" width="16.7109375" style="42" customWidth="1"/>
    <col min="3595" max="3595" width="22" style="42" customWidth="1"/>
    <col min="3596" max="3596" width="20.7109375" style="42" customWidth="1"/>
    <col min="3597" max="3597" width="22.140625" style="42" customWidth="1"/>
    <col min="3598" max="3598" width="22.85546875" style="42" customWidth="1"/>
    <col min="3599" max="3599" width="10.42578125" style="42" customWidth="1"/>
    <col min="3600" max="3600" width="10.42578125" style="42" bestFit="1" customWidth="1"/>
    <col min="3601" max="3603" width="9.140625" style="42"/>
    <col min="3604" max="3604" width="9.42578125" style="42" bestFit="1" customWidth="1"/>
    <col min="3605" max="3605" width="10.140625" style="42" bestFit="1" customWidth="1"/>
    <col min="3606" max="3841" width="9.140625" style="42"/>
    <col min="3842" max="3842" width="12" style="42" customWidth="1"/>
    <col min="3843" max="3843" width="27.7109375" style="42" customWidth="1"/>
    <col min="3844" max="3844" width="0" style="42" hidden="1" customWidth="1"/>
    <col min="3845" max="3845" width="20" style="42" customWidth="1"/>
    <col min="3846" max="3846" width="19.140625" style="42" customWidth="1"/>
    <col min="3847" max="3847" width="19.85546875" style="42" customWidth="1"/>
    <col min="3848" max="3848" width="18.140625" style="42" customWidth="1"/>
    <col min="3849" max="3850" width="16.7109375" style="42" customWidth="1"/>
    <col min="3851" max="3851" width="22" style="42" customWidth="1"/>
    <col min="3852" max="3852" width="20.7109375" style="42" customWidth="1"/>
    <col min="3853" max="3853" width="22.140625" style="42" customWidth="1"/>
    <col min="3854" max="3854" width="22.85546875" style="42" customWidth="1"/>
    <col min="3855" max="3855" width="10.42578125" style="42" customWidth="1"/>
    <col min="3856" max="3856" width="10.42578125" style="42" bestFit="1" customWidth="1"/>
    <col min="3857" max="3859" width="9.140625" style="42"/>
    <col min="3860" max="3860" width="9.42578125" style="42" bestFit="1" customWidth="1"/>
    <col min="3861" max="3861" width="10.140625" style="42" bestFit="1" customWidth="1"/>
    <col min="3862" max="4097" width="9.140625" style="42"/>
    <col min="4098" max="4098" width="12" style="42" customWidth="1"/>
    <col min="4099" max="4099" width="27.7109375" style="42" customWidth="1"/>
    <col min="4100" max="4100" width="0" style="42" hidden="1" customWidth="1"/>
    <col min="4101" max="4101" width="20" style="42" customWidth="1"/>
    <col min="4102" max="4102" width="19.140625" style="42" customWidth="1"/>
    <col min="4103" max="4103" width="19.85546875" style="42" customWidth="1"/>
    <col min="4104" max="4104" width="18.140625" style="42" customWidth="1"/>
    <col min="4105" max="4106" width="16.7109375" style="42" customWidth="1"/>
    <col min="4107" max="4107" width="22" style="42" customWidth="1"/>
    <col min="4108" max="4108" width="20.7109375" style="42" customWidth="1"/>
    <col min="4109" max="4109" width="22.140625" style="42" customWidth="1"/>
    <col min="4110" max="4110" width="22.85546875" style="42" customWidth="1"/>
    <col min="4111" max="4111" width="10.42578125" style="42" customWidth="1"/>
    <col min="4112" max="4112" width="10.42578125" style="42" bestFit="1" customWidth="1"/>
    <col min="4113" max="4115" width="9.140625" style="42"/>
    <col min="4116" max="4116" width="9.42578125" style="42" bestFit="1" customWidth="1"/>
    <col min="4117" max="4117" width="10.140625" style="42" bestFit="1" customWidth="1"/>
    <col min="4118" max="4353" width="9.140625" style="42"/>
    <col min="4354" max="4354" width="12" style="42" customWidth="1"/>
    <col min="4355" max="4355" width="27.7109375" style="42" customWidth="1"/>
    <col min="4356" max="4356" width="0" style="42" hidden="1" customWidth="1"/>
    <col min="4357" max="4357" width="20" style="42" customWidth="1"/>
    <col min="4358" max="4358" width="19.140625" style="42" customWidth="1"/>
    <col min="4359" max="4359" width="19.85546875" style="42" customWidth="1"/>
    <col min="4360" max="4360" width="18.140625" style="42" customWidth="1"/>
    <col min="4361" max="4362" width="16.7109375" style="42" customWidth="1"/>
    <col min="4363" max="4363" width="22" style="42" customWidth="1"/>
    <col min="4364" max="4364" width="20.7109375" style="42" customWidth="1"/>
    <col min="4365" max="4365" width="22.140625" style="42" customWidth="1"/>
    <col min="4366" max="4366" width="22.85546875" style="42" customWidth="1"/>
    <col min="4367" max="4367" width="10.42578125" style="42" customWidth="1"/>
    <col min="4368" max="4368" width="10.42578125" style="42" bestFit="1" customWidth="1"/>
    <col min="4369" max="4371" width="9.140625" style="42"/>
    <col min="4372" max="4372" width="9.42578125" style="42" bestFit="1" customWidth="1"/>
    <col min="4373" max="4373" width="10.140625" style="42" bestFit="1" customWidth="1"/>
    <col min="4374" max="4609" width="9.140625" style="42"/>
    <col min="4610" max="4610" width="12" style="42" customWidth="1"/>
    <col min="4611" max="4611" width="27.7109375" style="42" customWidth="1"/>
    <col min="4612" max="4612" width="0" style="42" hidden="1" customWidth="1"/>
    <col min="4613" max="4613" width="20" style="42" customWidth="1"/>
    <col min="4614" max="4614" width="19.140625" style="42" customWidth="1"/>
    <col min="4615" max="4615" width="19.85546875" style="42" customWidth="1"/>
    <col min="4616" max="4616" width="18.140625" style="42" customWidth="1"/>
    <col min="4617" max="4618" width="16.7109375" style="42" customWidth="1"/>
    <col min="4619" max="4619" width="22" style="42" customWidth="1"/>
    <col min="4620" max="4620" width="20.7109375" style="42" customWidth="1"/>
    <col min="4621" max="4621" width="22.140625" style="42" customWidth="1"/>
    <col min="4622" max="4622" width="22.85546875" style="42" customWidth="1"/>
    <col min="4623" max="4623" width="10.42578125" style="42" customWidth="1"/>
    <col min="4624" max="4624" width="10.42578125" style="42" bestFit="1" customWidth="1"/>
    <col min="4625" max="4627" width="9.140625" style="42"/>
    <col min="4628" max="4628" width="9.42578125" style="42" bestFit="1" customWidth="1"/>
    <col min="4629" max="4629" width="10.140625" style="42" bestFit="1" customWidth="1"/>
    <col min="4630" max="4865" width="9.140625" style="42"/>
    <col min="4866" max="4866" width="12" style="42" customWidth="1"/>
    <col min="4867" max="4867" width="27.7109375" style="42" customWidth="1"/>
    <col min="4868" max="4868" width="0" style="42" hidden="1" customWidth="1"/>
    <col min="4869" max="4869" width="20" style="42" customWidth="1"/>
    <col min="4870" max="4870" width="19.140625" style="42" customWidth="1"/>
    <col min="4871" max="4871" width="19.85546875" style="42" customWidth="1"/>
    <col min="4872" max="4872" width="18.140625" style="42" customWidth="1"/>
    <col min="4873" max="4874" width="16.7109375" style="42" customWidth="1"/>
    <col min="4875" max="4875" width="22" style="42" customWidth="1"/>
    <col min="4876" max="4876" width="20.7109375" style="42" customWidth="1"/>
    <col min="4877" max="4877" width="22.140625" style="42" customWidth="1"/>
    <col min="4878" max="4878" width="22.85546875" style="42" customWidth="1"/>
    <col min="4879" max="4879" width="10.42578125" style="42" customWidth="1"/>
    <col min="4880" max="4880" width="10.42578125" style="42" bestFit="1" customWidth="1"/>
    <col min="4881" max="4883" width="9.140625" style="42"/>
    <col min="4884" max="4884" width="9.42578125" style="42" bestFit="1" customWidth="1"/>
    <col min="4885" max="4885" width="10.140625" style="42" bestFit="1" customWidth="1"/>
    <col min="4886" max="5121" width="9.140625" style="42"/>
    <col min="5122" max="5122" width="12" style="42" customWidth="1"/>
    <col min="5123" max="5123" width="27.7109375" style="42" customWidth="1"/>
    <col min="5124" max="5124" width="0" style="42" hidden="1" customWidth="1"/>
    <col min="5125" max="5125" width="20" style="42" customWidth="1"/>
    <col min="5126" max="5126" width="19.140625" style="42" customWidth="1"/>
    <col min="5127" max="5127" width="19.85546875" style="42" customWidth="1"/>
    <col min="5128" max="5128" width="18.140625" style="42" customWidth="1"/>
    <col min="5129" max="5130" width="16.7109375" style="42" customWidth="1"/>
    <col min="5131" max="5131" width="22" style="42" customWidth="1"/>
    <col min="5132" max="5132" width="20.7109375" style="42" customWidth="1"/>
    <col min="5133" max="5133" width="22.140625" style="42" customWidth="1"/>
    <col min="5134" max="5134" width="22.85546875" style="42" customWidth="1"/>
    <col min="5135" max="5135" width="10.42578125" style="42" customWidth="1"/>
    <col min="5136" max="5136" width="10.42578125" style="42" bestFit="1" customWidth="1"/>
    <col min="5137" max="5139" width="9.140625" style="42"/>
    <col min="5140" max="5140" width="9.42578125" style="42" bestFit="1" customWidth="1"/>
    <col min="5141" max="5141" width="10.140625" style="42" bestFit="1" customWidth="1"/>
    <col min="5142" max="5377" width="9.140625" style="42"/>
    <col min="5378" max="5378" width="12" style="42" customWidth="1"/>
    <col min="5379" max="5379" width="27.7109375" style="42" customWidth="1"/>
    <col min="5380" max="5380" width="0" style="42" hidden="1" customWidth="1"/>
    <col min="5381" max="5381" width="20" style="42" customWidth="1"/>
    <col min="5382" max="5382" width="19.140625" style="42" customWidth="1"/>
    <col min="5383" max="5383" width="19.85546875" style="42" customWidth="1"/>
    <col min="5384" max="5384" width="18.140625" style="42" customWidth="1"/>
    <col min="5385" max="5386" width="16.7109375" style="42" customWidth="1"/>
    <col min="5387" max="5387" width="22" style="42" customWidth="1"/>
    <col min="5388" max="5388" width="20.7109375" style="42" customWidth="1"/>
    <col min="5389" max="5389" width="22.140625" style="42" customWidth="1"/>
    <col min="5390" max="5390" width="22.85546875" style="42" customWidth="1"/>
    <col min="5391" max="5391" width="10.42578125" style="42" customWidth="1"/>
    <col min="5392" max="5392" width="10.42578125" style="42" bestFit="1" customWidth="1"/>
    <col min="5393" max="5395" width="9.140625" style="42"/>
    <col min="5396" max="5396" width="9.42578125" style="42" bestFit="1" customWidth="1"/>
    <col min="5397" max="5397" width="10.140625" style="42" bestFit="1" customWidth="1"/>
    <col min="5398" max="5633" width="9.140625" style="42"/>
    <col min="5634" max="5634" width="12" style="42" customWidth="1"/>
    <col min="5635" max="5635" width="27.7109375" style="42" customWidth="1"/>
    <col min="5636" max="5636" width="0" style="42" hidden="1" customWidth="1"/>
    <col min="5637" max="5637" width="20" style="42" customWidth="1"/>
    <col min="5638" max="5638" width="19.140625" style="42" customWidth="1"/>
    <col min="5639" max="5639" width="19.85546875" style="42" customWidth="1"/>
    <col min="5640" max="5640" width="18.140625" style="42" customWidth="1"/>
    <col min="5641" max="5642" width="16.7109375" style="42" customWidth="1"/>
    <col min="5643" max="5643" width="22" style="42" customWidth="1"/>
    <col min="5644" max="5644" width="20.7109375" style="42" customWidth="1"/>
    <col min="5645" max="5645" width="22.140625" style="42" customWidth="1"/>
    <col min="5646" max="5646" width="22.85546875" style="42" customWidth="1"/>
    <col min="5647" max="5647" width="10.42578125" style="42" customWidth="1"/>
    <col min="5648" max="5648" width="10.42578125" style="42" bestFit="1" customWidth="1"/>
    <col min="5649" max="5651" width="9.140625" style="42"/>
    <col min="5652" max="5652" width="9.42578125" style="42" bestFit="1" customWidth="1"/>
    <col min="5653" max="5653" width="10.140625" style="42" bestFit="1" customWidth="1"/>
    <col min="5654" max="5889" width="9.140625" style="42"/>
    <col min="5890" max="5890" width="12" style="42" customWidth="1"/>
    <col min="5891" max="5891" width="27.7109375" style="42" customWidth="1"/>
    <col min="5892" max="5892" width="0" style="42" hidden="1" customWidth="1"/>
    <col min="5893" max="5893" width="20" style="42" customWidth="1"/>
    <col min="5894" max="5894" width="19.140625" style="42" customWidth="1"/>
    <col min="5895" max="5895" width="19.85546875" style="42" customWidth="1"/>
    <col min="5896" max="5896" width="18.140625" style="42" customWidth="1"/>
    <col min="5897" max="5898" width="16.7109375" style="42" customWidth="1"/>
    <col min="5899" max="5899" width="22" style="42" customWidth="1"/>
    <col min="5900" max="5900" width="20.7109375" style="42" customWidth="1"/>
    <col min="5901" max="5901" width="22.140625" style="42" customWidth="1"/>
    <col min="5902" max="5902" width="22.85546875" style="42" customWidth="1"/>
    <col min="5903" max="5903" width="10.42578125" style="42" customWidth="1"/>
    <col min="5904" max="5904" width="10.42578125" style="42" bestFit="1" customWidth="1"/>
    <col min="5905" max="5907" width="9.140625" style="42"/>
    <col min="5908" max="5908" width="9.42578125" style="42" bestFit="1" customWidth="1"/>
    <col min="5909" max="5909" width="10.140625" style="42" bestFit="1" customWidth="1"/>
    <col min="5910" max="6145" width="9.140625" style="42"/>
    <col min="6146" max="6146" width="12" style="42" customWidth="1"/>
    <col min="6147" max="6147" width="27.7109375" style="42" customWidth="1"/>
    <col min="6148" max="6148" width="0" style="42" hidden="1" customWidth="1"/>
    <col min="6149" max="6149" width="20" style="42" customWidth="1"/>
    <col min="6150" max="6150" width="19.140625" style="42" customWidth="1"/>
    <col min="6151" max="6151" width="19.85546875" style="42" customWidth="1"/>
    <col min="6152" max="6152" width="18.140625" style="42" customWidth="1"/>
    <col min="6153" max="6154" width="16.7109375" style="42" customWidth="1"/>
    <col min="6155" max="6155" width="22" style="42" customWidth="1"/>
    <col min="6156" max="6156" width="20.7109375" style="42" customWidth="1"/>
    <col min="6157" max="6157" width="22.140625" style="42" customWidth="1"/>
    <col min="6158" max="6158" width="22.85546875" style="42" customWidth="1"/>
    <col min="6159" max="6159" width="10.42578125" style="42" customWidth="1"/>
    <col min="6160" max="6160" width="10.42578125" style="42" bestFit="1" customWidth="1"/>
    <col min="6161" max="6163" width="9.140625" style="42"/>
    <col min="6164" max="6164" width="9.42578125" style="42" bestFit="1" customWidth="1"/>
    <col min="6165" max="6165" width="10.140625" style="42" bestFit="1" customWidth="1"/>
    <col min="6166" max="6401" width="9.140625" style="42"/>
    <col min="6402" max="6402" width="12" style="42" customWidth="1"/>
    <col min="6403" max="6403" width="27.7109375" style="42" customWidth="1"/>
    <col min="6404" max="6404" width="0" style="42" hidden="1" customWidth="1"/>
    <col min="6405" max="6405" width="20" style="42" customWidth="1"/>
    <col min="6406" max="6406" width="19.140625" style="42" customWidth="1"/>
    <col min="6407" max="6407" width="19.85546875" style="42" customWidth="1"/>
    <col min="6408" max="6408" width="18.140625" style="42" customWidth="1"/>
    <col min="6409" max="6410" width="16.7109375" style="42" customWidth="1"/>
    <col min="6411" max="6411" width="22" style="42" customWidth="1"/>
    <col min="6412" max="6412" width="20.7109375" style="42" customWidth="1"/>
    <col min="6413" max="6413" width="22.140625" style="42" customWidth="1"/>
    <col min="6414" max="6414" width="22.85546875" style="42" customWidth="1"/>
    <col min="6415" max="6415" width="10.42578125" style="42" customWidth="1"/>
    <col min="6416" max="6416" width="10.42578125" style="42" bestFit="1" customWidth="1"/>
    <col min="6417" max="6419" width="9.140625" style="42"/>
    <col min="6420" max="6420" width="9.42578125" style="42" bestFit="1" customWidth="1"/>
    <col min="6421" max="6421" width="10.140625" style="42" bestFit="1" customWidth="1"/>
    <col min="6422" max="6657" width="9.140625" style="42"/>
    <col min="6658" max="6658" width="12" style="42" customWidth="1"/>
    <col min="6659" max="6659" width="27.7109375" style="42" customWidth="1"/>
    <col min="6660" max="6660" width="0" style="42" hidden="1" customWidth="1"/>
    <col min="6661" max="6661" width="20" style="42" customWidth="1"/>
    <col min="6662" max="6662" width="19.140625" style="42" customWidth="1"/>
    <col min="6663" max="6663" width="19.85546875" style="42" customWidth="1"/>
    <col min="6664" max="6664" width="18.140625" style="42" customWidth="1"/>
    <col min="6665" max="6666" width="16.7109375" style="42" customWidth="1"/>
    <col min="6667" max="6667" width="22" style="42" customWidth="1"/>
    <col min="6668" max="6668" width="20.7109375" style="42" customWidth="1"/>
    <col min="6669" max="6669" width="22.140625" style="42" customWidth="1"/>
    <col min="6670" max="6670" width="22.85546875" style="42" customWidth="1"/>
    <col min="6671" max="6671" width="10.42578125" style="42" customWidth="1"/>
    <col min="6672" max="6672" width="10.42578125" style="42" bestFit="1" customWidth="1"/>
    <col min="6673" max="6675" width="9.140625" style="42"/>
    <col min="6676" max="6676" width="9.42578125" style="42" bestFit="1" customWidth="1"/>
    <col min="6677" max="6677" width="10.140625" style="42" bestFit="1" customWidth="1"/>
    <col min="6678" max="6913" width="9.140625" style="42"/>
    <col min="6914" max="6914" width="12" style="42" customWidth="1"/>
    <col min="6915" max="6915" width="27.7109375" style="42" customWidth="1"/>
    <col min="6916" max="6916" width="0" style="42" hidden="1" customWidth="1"/>
    <col min="6917" max="6917" width="20" style="42" customWidth="1"/>
    <col min="6918" max="6918" width="19.140625" style="42" customWidth="1"/>
    <col min="6919" max="6919" width="19.85546875" style="42" customWidth="1"/>
    <col min="6920" max="6920" width="18.140625" style="42" customWidth="1"/>
    <col min="6921" max="6922" width="16.7109375" style="42" customWidth="1"/>
    <col min="6923" max="6923" width="22" style="42" customWidth="1"/>
    <col min="6924" max="6924" width="20.7109375" style="42" customWidth="1"/>
    <col min="6925" max="6925" width="22.140625" style="42" customWidth="1"/>
    <col min="6926" max="6926" width="22.85546875" style="42" customWidth="1"/>
    <col min="6927" max="6927" width="10.42578125" style="42" customWidth="1"/>
    <col min="6928" max="6928" width="10.42578125" style="42" bestFit="1" customWidth="1"/>
    <col min="6929" max="6931" width="9.140625" style="42"/>
    <col min="6932" max="6932" width="9.42578125" style="42" bestFit="1" customWidth="1"/>
    <col min="6933" max="6933" width="10.140625" style="42" bestFit="1" customWidth="1"/>
    <col min="6934" max="7169" width="9.140625" style="42"/>
    <col min="7170" max="7170" width="12" style="42" customWidth="1"/>
    <col min="7171" max="7171" width="27.7109375" style="42" customWidth="1"/>
    <col min="7172" max="7172" width="0" style="42" hidden="1" customWidth="1"/>
    <col min="7173" max="7173" width="20" style="42" customWidth="1"/>
    <col min="7174" max="7174" width="19.140625" style="42" customWidth="1"/>
    <col min="7175" max="7175" width="19.85546875" style="42" customWidth="1"/>
    <col min="7176" max="7176" width="18.140625" style="42" customWidth="1"/>
    <col min="7177" max="7178" width="16.7109375" style="42" customWidth="1"/>
    <col min="7179" max="7179" width="22" style="42" customWidth="1"/>
    <col min="7180" max="7180" width="20.7109375" style="42" customWidth="1"/>
    <col min="7181" max="7181" width="22.140625" style="42" customWidth="1"/>
    <col min="7182" max="7182" width="22.85546875" style="42" customWidth="1"/>
    <col min="7183" max="7183" width="10.42578125" style="42" customWidth="1"/>
    <col min="7184" max="7184" width="10.42578125" style="42" bestFit="1" customWidth="1"/>
    <col min="7185" max="7187" width="9.140625" style="42"/>
    <col min="7188" max="7188" width="9.42578125" style="42" bestFit="1" customWidth="1"/>
    <col min="7189" max="7189" width="10.140625" style="42" bestFit="1" customWidth="1"/>
    <col min="7190" max="7425" width="9.140625" style="42"/>
    <col min="7426" max="7426" width="12" style="42" customWidth="1"/>
    <col min="7427" max="7427" width="27.7109375" style="42" customWidth="1"/>
    <col min="7428" max="7428" width="0" style="42" hidden="1" customWidth="1"/>
    <col min="7429" max="7429" width="20" style="42" customWidth="1"/>
    <col min="7430" max="7430" width="19.140625" style="42" customWidth="1"/>
    <col min="7431" max="7431" width="19.85546875" style="42" customWidth="1"/>
    <col min="7432" max="7432" width="18.140625" style="42" customWidth="1"/>
    <col min="7433" max="7434" width="16.7109375" style="42" customWidth="1"/>
    <col min="7435" max="7435" width="22" style="42" customWidth="1"/>
    <col min="7436" max="7436" width="20.7109375" style="42" customWidth="1"/>
    <col min="7437" max="7437" width="22.140625" style="42" customWidth="1"/>
    <col min="7438" max="7438" width="22.85546875" style="42" customWidth="1"/>
    <col min="7439" max="7439" width="10.42578125" style="42" customWidth="1"/>
    <col min="7440" max="7440" width="10.42578125" style="42" bestFit="1" customWidth="1"/>
    <col min="7441" max="7443" width="9.140625" style="42"/>
    <col min="7444" max="7444" width="9.42578125" style="42" bestFit="1" customWidth="1"/>
    <col min="7445" max="7445" width="10.140625" style="42" bestFit="1" customWidth="1"/>
    <col min="7446" max="7681" width="9.140625" style="42"/>
    <col min="7682" max="7682" width="12" style="42" customWidth="1"/>
    <col min="7683" max="7683" width="27.7109375" style="42" customWidth="1"/>
    <col min="7684" max="7684" width="0" style="42" hidden="1" customWidth="1"/>
    <col min="7685" max="7685" width="20" style="42" customWidth="1"/>
    <col min="7686" max="7686" width="19.140625" style="42" customWidth="1"/>
    <col min="7687" max="7687" width="19.85546875" style="42" customWidth="1"/>
    <col min="7688" max="7688" width="18.140625" style="42" customWidth="1"/>
    <col min="7689" max="7690" width="16.7109375" style="42" customWidth="1"/>
    <col min="7691" max="7691" width="22" style="42" customWidth="1"/>
    <col min="7692" max="7692" width="20.7109375" style="42" customWidth="1"/>
    <col min="7693" max="7693" width="22.140625" style="42" customWidth="1"/>
    <col min="7694" max="7694" width="22.85546875" style="42" customWidth="1"/>
    <col min="7695" max="7695" width="10.42578125" style="42" customWidth="1"/>
    <col min="7696" max="7696" width="10.42578125" style="42" bestFit="1" customWidth="1"/>
    <col min="7697" max="7699" width="9.140625" style="42"/>
    <col min="7700" max="7700" width="9.42578125" style="42" bestFit="1" customWidth="1"/>
    <col min="7701" max="7701" width="10.140625" style="42" bestFit="1" customWidth="1"/>
    <col min="7702" max="7937" width="9.140625" style="42"/>
    <col min="7938" max="7938" width="12" style="42" customWidth="1"/>
    <col min="7939" max="7939" width="27.7109375" style="42" customWidth="1"/>
    <col min="7940" max="7940" width="0" style="42" hidden="1" customWidth="1"/>
    <col min="7941" max="7941" width="20" style="42" customWidth="1"/>
    <col min="7942" max="7942" width="19.140625" style="42" customWidth="1"/>
    <col min="7943" max="7943" width="19.85546875" style="42" customWidth="1"/>
    <col min="7944" max="7944" width="18.140625" style="42" customWidth="1"/>
    <col min="7945" max="7946" width="16.7109375" style="42" customWidth="1"/>
    <col min="7947" max="7947" width="22" style="42" customWidth="1"/>
    <col min="7948" max="7948" width="20.7109375" style="42" customWidth="1"/>
    <col min="7949" max="7949" width="22.140625" style="42" customWidth="1"/>
    <col min="7950" max="7950" width="22.85546875" style="42" customWidth="1"/>
    <col min="7951" max="7951" width="10.42578125" style="42" customWidth="1"/>
    <col min="7952" max="7952" width="10.42578125" style="42" bestFit="1" customWidth="1"/>
    <col min="7953" max="7955" width="9.140625" style="42"/>
    <col min="7956" max="7956" width="9.42578125" style="42" bestFit="1" customWidth="1"/>
    <col min="7957" max="7957" width="10.140625" style="42" bestFit="1" customWidth="1"/>
    <col min="7958" max="8193" width="9.140625" style="42"/>
    <col min="8194" max="8194" width="12" style="42" customWidth="1"/>
    <col min="8195" max="8195" width="27.7109375" style="42" customWidth="1"/>
    <col min="8196" max="8196" width="0" style="42" hidden="1" customWidth="1"/>
    <col min="8197" max="8197" width="20" style="42" customWidth="1"/>
    <col min="8198" max="8198" width="19.140625" style="42" customWidth="1"/>
    <col min="8199" max="8199" width="19.85546875" style="42" customWidth="1"/>
    <col min="8200" max="8200" width="18.140625" style="42" customWidth="1"/>
    <col min="8201" max="8202" width="16.7109375" style="42" customWidth="1"/>
    <col min="8203" max="8203" width="22" style="42" customWidth="1"/>
    <col min="8204" max="8204" width="20.7109375" style="42" customWidth="1"/>
    <col min="8205" max="8205" width="22.140625" style="42" customWidth="1"/>
    <col min="8206" max="8206" width="22.85546875" style="42" customWidth="1"/>
    <col min="8207" max="8207" width="10.42578125" style="42" customWidth="1"/>
    <col min="8208" max="8208" width="10.42578125" style="42" bestFit="1" customWidth="1"/>
    <col min="8209" max="8211" width="9.140625" style="42"/>
    <col min="8212" max="8212" width="9.42578125" style="42" bestFit="1" customWidth="1"/>
    <col min="8213" max="8213" width="10.140625" style="42" bestFit="1" customWidth="1"/>
    <col min="8214" max="8449" width="9.140625" style="42"/>
    <col min="8450" max="8450" width="12" style="42" customWidth="1"/>
    <col min="8451" max="8451" width="27.7109375" style="42" customWidth="1"/>
    <col min="8452" max="8452" width="0" style="42" hidden="1" customWidth="1"/>
    <col min="8453" max="8453" width="20" style="42" customWidth="1"/>
    <col min="8454" max="8454" width="19.140625" style="42" customWidth="1"/>
    <col min="8455" max="8455" width="19.85546875" style="42" customWidth="1"/>
    <col min="8456" max="8456" width="18.140625" style="42" customWidth="1"/>
    <col min="8457" max="8458" width="16.7109375" style="42" customWidth="1"/>
    <col min="8459" max="8459" width="22" style="42" customWidth="1"/>
    <col min="8460" max="8460" width="20.7109375" style="42" customWidth="1"/>
    <col min="8461" max="8461" width="22.140625" style="42" customWidth="1"/>
    <col min="8462" max="8462" width="22.85546875" style="42" customWidth="1"/>
    <col min="8463" max="8463" width="10.42578125" style="42" customWidth="1"/>
    <col min="8464" max="8464" width="10.42578125" style="42" bestFit="1" customWidth="1"/>
    <col min="8465" max="8467" width="9.140625" style="42"/>
    <col min="8468" max="8468" width="9.42578125" style="42" bestFit="1" customWidth="1"/>
    <col min="8469" max="8469" width="10.140625" style="42" bestFit="1" customWidth="1"/>
    <col min="8470" max="8705" width="9.140625" style="42"/>
    <col min="8706" max="8706" width="12" style="42" customWidth="1"/>
    <col min="8707" max="8707" width="27.7109375" style="42" customWidth="1"/>
    <col min="8708" max="8708" width="0" style="42" hidden="1" customWidth="1"/>
    <col min="8709" max="8709" width="20" style="42" customWidth="1"/>
    <col min="8710" max="8710" width="19.140625" style="42" customWidth="1"/>
    <col min="8711" max="8711" width="19.85546875" style="42" customWidth="1"/>
    <col min="8712" max="8712" width="18.140625" style="42" customWidth="1"/>
    <col min="8713" max="8714" width="16.7109375" style="42" customWidth="1"/>
    <col min="8715" max="8715" width="22" style="42" customWidth="1"/>
    <col min="8716" max="8716" width="20.7109375" style="42" customWidth="1"/>
    <col min="8717" max="8717" width="22.140625" style="42" customWidth="1"/>
    <col min="8718" max="8718" width="22.85546875" style="42" customWidth="1"/>
    <col min="8719" max="8719" width="10.42578125" style="42" customWidth="1"/>
    <col min="8720" max="8720" width="10.42578125" style="42" bestFit="1" customWidth="1"/>
    <col min="8721" max="8723" width="9.140625" style="42"/>
    <col min="8724" max="8724" width="9.42578125" style="42" bestFit="1" customWidth="1"/>
    <col min="8725" max="8725" width="10.140625" style="42" bestFit="1" customWidth="1"/>
    <col min="8726" max="8961" width="9.140625" style="42"/>
    <col min="8962" max="8962" width="12" style="42" customWidth="1"/>
    <col min="8963" max="8963" width="27.7109375" style="42" customWidth="1"/>
    <col min="8964" max="8964" width="0" style="42" hidden="1" customWidth="1"/>
    <col min="8965" max="8965" width="20" style="42" customWidth="1"/>
    <col min="8966" max="8966" width="19.140625" style="42" customWidth="1"/>
    <col min="8967" max="8967" width="19.85546875" style="42" customWidth="1"/>
    <col min="8968" max="8968" width="18.140625" style="42" customWidth="1"/>
    <col min="8969" max="8970" width="16.7109375" style="42" customWidth="1"/>
    <col min="8971" max="8971" width="22" style="42" customWidth="1"/>
    <col min="8972" max="8972" width="20.7109375" style="42" customWidth="1"/>
    <col min="8973" max="8973" width="22.140625" style="42" customWidth="1"/>
    <col min="8974" max="8974" width="22.85546875" style="42" customWidth="1"/>
    <col min="8975" max="8975" width="10.42578125" style="42" customWidth="1"/>
    <col min="8976" max="8976" width="10.42578125" style="42" bestFit="1" customWidth="1"/>
    <col min="8977" max="8979" width="9.140625" style="42"/>
    <col min="8980" max="8980" width="9.42578125" style="42" bestFit="1" customWidth="1"/>
    <col min="8981" max="8981" width="10.140625" style="42" bestFit="1" customWidth="1"/>
    <col min="8982" max="9217" width="9.140625" style="42"/>
    <col min="9218" max="9218" width="12" style="42" customWidth="1"/>
    <col min="9219" max="9219" width="27.7109375" style="42" customWidth="1"/>
    <col min="9220" max="9220" width="0" style="42" hidden="1" customWidth="1"/>
    <col min="9221" max="9221" width="20" style="42" customWidth="1"/>
    <col min="9222" max="9222" width="19.140625" style="42" customWidth="1"/>
    <col min="9223" max="9223" width="19.85546875" style="42" customWidth="1"/>
    <col min="9224" max="9224" width="18.140625" style="42" customWidth="1"/>
    <col min="9225" max="9226" width="16.7109375" style="42" customWidth="1"/>
    <col min="9227" max="9227" width="22" style="42" customWidth="1"/>
    <col min="9228" max="9228" width="20.7109375" style="42" customWidth="1"/>
    <col min="9229" max="9229" width="22.140625" style="42" customWidth="1"/>
    <col min="9230" max="9230" width="22.85546875" style="42" customWidth="1"/>
    <col min="9231" max="9231" width="10.42578125" style="42" customWidth="1"/>
    <col min="9232" max="9232" width="10.42578125" style="42" bestFit="1" customWidth="1"/>
    <col min="9233" max="9235" width="9.140625" style="42"/>
    <col min="9236" max="9236" width="9.42578125" style="42" bestFit="1" customWidth="1"/>
    <col min="9237" max="9237" width="10.140625" style="42" bestFit="1" customWidth="1"/>
    <col min="9238" max="9473" width="9.140625" style="42"/>
    <col min="9474" max="9474" width="12" style="42" customWidth="1"/>
    <col min="9475" max="9475" width="27.7109375" style="42" customWidth="1"/>
    <col min="9476" max="9476" width="0" style="42" hidden="1" customWidth="1"/>
    <col min="9477" max="9477" width="20" style="42" customWidth="1"/>
    <col min="9478" max="9478" width="19.140625" style="42" customWidth="1"/>
    <col min="9479" max="9479" width="19.85546875" style="42" customWidth="1"/>
    <col min="9480" max="9480" width="18.140625" style="42" customWidth="1"/>
    <col min="9481" max="9482" width="16.7109375" style="42" customWidth="1"/>
    <col min="9483" max="9483" width="22" style="42" customWidth="1"/>
    <col min="9484" max="9484" width="20.7109375" style="42" customWidth="1"/>
    <col min="9485" max="9485" width="22.140625" style="42" customWidth="1"/>
    <col min="9486" max="9486" width="22.85546875" style="42" customWidth="1"/>
    <col min="9487" max="9487" width="10.42578125" style="42" customWidth="1"/>
    <col min="9488" max="9488" width="10.42578125" style="42" bestFit="1" customWidth="1"/>
    <col min="9489" max="9491" width="9.140625" style="42"/>
    <col min="9492" max="9492" width="9.42578125" style="42" bestFit="1" customWidth="1"/>
    <col min="9493" max="9493" width="10.140625" style="42" bestFit="1" customWidth="1"/>
    <col min="9494" max="9729" width="9.140625" style="42"/>
    <col min="9730" max="9730" width="12" style="42" customWidth="1"/>
    <col min="9731" max="9731" width="27.7109375" style="42" customWidth="1"/>
    <col min="9732" max="9732" width="0" style="42" hidden="1" customWidth="1"/>
    <col min="9733" max="9733" width="20" style="42" customWidth="1"/>
    <col min="9734" max="9734" width="19.140625" style="42" customWidth="1"/>
    <col min="9735" max="9735" width="19.85546875" style="42" customWidth="1"/>
    <col min="9736" max="9736" width="18.140625" style="42" customWidth="1"/>
    <col min="9737" max="9738" width="16.7109375" style="42" customWidth="1"/>
    <col min="9739" max="9739" width="22" style="42" customWidth="1"/>
    <col min="9740" max="9740" width="20.7109375" style="42" customWidth="1"/>
    <col min="9741" max="9741" width="22.140625" style="42" customWidth="1"/>
    <col min="9742" max="9742" width="22.85546875" style="42" customWidth="1"/>
    <col min="9743" max="9743" width="10.42578125" style="42" customWidth="1"/>
    <col min="9744" max="9744" width="10.42578125" style="42" bestFit="1" customWidth="1"/>
    <col min="9745" max="9747" width="9.140625" style="42"/>
    <col min="9748" max="9748" width="9.42578125" style="42" bestFit="1" customWidth="1"/>
    <col min="9749" max="9749" width="10.140625" style="42" bestFit="1" customWidth="1"/>
    <col min="9750" max="9985" width="9.140625" style="42"/>
    <col min="9986" max="9986" width="12" style="42" customWidth="1"/>
    <col min="9987" max="9987" width="27.7109375" style="42" customWidth="1"/>
    <col min="9988" max="9988" width="0" style="42" hidden="1" customWidth="1"/>
    <col min="9989" max="9989" width="20" style="42" customWidth="1"/>
    <col min="9990" max="9990" width="19.140625" style="42" customWidth="1"/>
    <col min="9991" max="9991" width="19.85546875" style="42" customWidth="1"/>
    <col min="9992" max="9992" width="18.140625" style="42" customWidth="1"/>
    <col min="9993" max="9994" width="16.7109375" style="42" customWidth="1"/>
    <col min="9995" max="9995" width="22" style="42" customWidth="1"/>
    <col min="9996" max="9996" width="20.7109375" style="42" customWidth="1"/>
    <col min="9997" max="9997" width="22.140625" style="42" customWidth="1"/>
    <col min="9998" max="9998" width="22.85546875" style="42" customWidth="1"/>
    <col min="9999" max="9999" width="10.42578125" style="42" customWidth="1"/>
    <col min="10000" max="10000" width="10.42578125" style="42" bestFit="1" customWidth="1"/>
    <col min="10001" max="10003" width="9.140625" style="42"/>
    <col min="10004" max="10004" width="9.42578125" style="42" bestFit="1" customWidth="1"/>
    <col min="10005" max="10005" width="10.140625" style="42" bestFit="1" customWidth="1"/>
    <col min="10006" max="10241" width="9.140625" style="42"/>
    <col min="10242" max="10242" width="12" style="42" customWidth="1"/>
    <col min="10243" max="10243" width="27.7109375" style="42" customWidth="1"/>
    <col min="10244" max="10244" width="0" style="42" hidden="1" customWidth="1"/>
    <col min="10245" max="10245" width="20" style="42" customWidth="1"/>
    <col min="10246" max="10246" width="19.140625" style="42" customWidth="1"/>
    <col min="10247" max="10247" width="19.85546875" style="42" customWidth="1"/>
    <col min="10248" max="10248" width="18.140625" style="42" customWidth="1"/>
    <col min="10249" max="10250" width="16.7109375" style="42" customWidth="1"/>
    <col min="10251" max="10251" width="22" style="42" customWidth="1"/>
    <col min="10252" max="10252" width="20.7109375" style="42" customWidth="1"/>
    <col min="10253" max="10253" width="22.140625" style="42" customWidth="1"/>
    <col min="10254" max="10254" width="22.85546875" style="42" customWidth="1"/>
    <col min="10255" max="10255" width="10.42578125" style="42" customWidth="1"/>
    <col min="10256" max="10256" width="10.42578125" style="42" bestFit="1" customWidth="1"/>
    <col min="10257" max="10259" width="9.140625" style="42"/>
    <col min="10260" max="10260" width="9.42578125" style="42" bestFit="1" customWidth="1"/>
    <col min="10261" max="10261" width="10.140625" style="42" bestFit="1" customWidth="1"/>
    <col min="10262" max="10497" width="9.140625" style="42"/>
    <col min="10498" max="10498" width="12" style="42" customWidth="1"/>
    <col min="10499" max="10499" width="27.7109375" style="42" customWidth="1"/>
    <col min="10500" max="10500" width="0" style="42" hidden="1" customWidth="1"/>
    <col min="10501" max="10501" width="20" style="42" customWidth="1"/>
    <col min="10502" max="10502" width="19.140625" style="42" customWidth="1"/>
    <col min="10503" max="10503" width="19.85546875" style="42" customWidth="1"/>
    <col min="10504" max="10504" width="18.140625" style="42" customWidth="1"/>
    <col min="10505" max="10506" width="16.7109375" style="42" customWidth="1"/>
    <col min="10507" max="10507" width="22" style="42" customWidth="1"/>
    <col min="10508" max="10508" width="20.7109375" style="42" customWidth="1"/>
    <col min="10509" max="10509" width="22.140625" style="42" customWidth="1"/>
    <col min="10510" max="10510" width="22.85546875" style="42" customWidth="1"/>
    <col min="10511" max="10511" width="10.42578125" style="42" customWidth="1"/>
    <col min="10512" max="10512" width="10.42578125" style="42" bestFit="1" customWidth="1"/>
    <col min="10513" max="10515" width="9.140625" style="42"/>
    <col min="10516" max="10516" width="9.42578125" style="42" bestFit="1" customWidth="1"/>
    <col min="10517" max="10517" width="10.140625" style="42" bestFit="1" customWidth="1"/>
    <col min="10518" max="10753" width="9.140625" style="42"/>
    <col min="10754" max="10754" width="12" style="42" customWidth="1"/>
    <col min="10755" max="10755" width="27.7109375" style="42" customWidth="1"/>
    <col min="10756" max="10756" width="0" style="42" hidden="1" customWidth="1"/>
    <col min="10757" max="10757" width="20" style="42" customWidth="1"/>
    <col min="10758" max="10758" width="19.140625" style="42" customWidth="1"/>
    <col min="10759" max="10759" width="19.85546875" style="42" customWidth="1"/>
    <col min="10760" max="10760" width="18.140625" style="42" customWidth="1"/>
    <col min="10761" max="10762" width="16.7109375" style="42" customWidth="1"/>
    <col min="10763" max="10763" width="22" style="42" customWidth="1"/>
    <col min="10764" max="10764" width="20.7109375" style="42" customWidth="1"/>
    <col min="10765" max="10765" width="22.140625" style="42" customWidth="1"/>
    <col min="10766" max="10766" width="22.85546875" style="42" customWidth="1"/>
    <col min="10767" max="10767" width="10.42578125" style="42" customWidth="1"/>
    <col min="10768" max="10768" width="10.42578125" style="42" bestFit="1" customWidth="1"/>
    <col min="10769" max="10771" width="9.140625" style="42"/>
    <col min="10772" max="10772" width="9.42578125" style="42" bestFit="1" customWidth="1"/>
    <col min="10773" max="10773" width="10.140625" style="42" bestFit="1" customWidth="1"/>
    <col min="10774" max="11009" width="9.140625" style="42"/>
    <col min="11010" max="11010" width="12" style="42" customWidth="1"/>
    <col min="11011" max="11011" width="27.7109375" style="42" customWidth="1"/>
    <col min="11012" max="11012" width="0" style="42" hidden="1" customWidth="1"/>
    <col min="11013" max="11013" width="20" style="42" customWidth="1"/>
    <col min="11014" max="11014" width="19.140625" style="42" customWidth="1"/>
    <col min="11015" max="11015" width="19.85546875" style="42" customWidth="1"/>
    <col min="11016" max="11016" width="18.140625" style="42" customWidth="1"/>
    <col min="11017" max="11018" width="16.7109375" style="42" customWidth="1"/>
    <col min="11019" max="11019" width="22" style="42" customWidth="1"/>
    <col min="11020" max="11020" width="20.7109375" style="42" customWidth="1"/>
    <col min="11021" max="11021" width="22.140625" style="42" customWidth="1"/>
    <col min="11022" max="11022" width="22.85546875" style="42" customWidth="1"/>
    <col min="11023" max="11023" width="10.42578125" style="42" customWidth="1"/>
    <col min="11024" max="11024" width="10.42578125" style="42" bestFit="1" customWidth="1"/>
    <col min="11025" max="11027" width="9.140625" style="42"/>
    <col min="11028" max="11028" width="9.42578125" style="42" bestFit="1" customWidth="1"/>
    <col min="11029" max="11029" width="10.140625" style="42" bestFit="1" customWidth="1"/>
    <col min="11030" max="11265" width="9.140625" style="42"/>
    <col min="11266" max="11266" width="12" style="42" customWidth="1"/>
    <col min="11267" max="11267" width="27.7109375" style="42" customWidth="1"/>
    <col min="11268" max="11268" width="0" style="42" hidden="1" customWidth="1"/>
    <col min="11269" max="11269" width="20" style="42" customWidth="1"/>
    <col min="11270" max="11270" width="19.140625" style="42" customWidth="1"/>
    <col min="11271" max="11271" width="19.85546875" style="42" customWidth="1"/>
    <col min="11272" max="11272" width="18.140625" style="42" customWidth="1"/>
    <col min="11273" max="11274" width="16.7109375" style="42" customWidth="1"/>
    <col min="11275" max="11275" width="22" style="42" customWidth="1"/>
    <col min="11276" max="11276" width="20.7109375" style="42" customWidth="1"/>
    <col min="11277" max="11277" width="22.140625" style="42" customWidth="1"/>
    <col min="11278" max="11278" width="22.85546875" style="42" customWidth="1"/>
    <col min="11279" max="11279" width="10.42578125" style="42" customWidth="1"/>
    <col min="11280" max="11280" width="10.42578125" style="42" bestFit="1" customWidth="1"/>
    <col min="11281" max="11283" width="9.140625" style="42"/>
    <col min="11284" max="11284" width="9.42578125" style="42" bestFit="1" customWidth="1"/>
    <col min="11285" max="11285" width="10.140625" style="42" bestFit="1" customWidth="1"/>
    <col min="11286" max="11521" width="9.140625" style="42"/>
    <col min="11522" max="11522" width="12" style="42" customWidth="1"/>
    <col min="11523" max="11523" width="27.7109375" style="42" customWidth="1"/>
    <col min="11524" max="11524" width="0" style="42" hidden="1" customWidth="1"/>
    <col min="11525" max="11525" width="20" style="42" customWidth="1"/>
    <col min="11526" max="11526" width="19.140625" style="42" customWidth="1"/>
    <col min="11527" max="11527" width="19.85546875" style="42" customWidth="1"/>
    <col min="11528" max="11528" width="18.140625" style="42" customWidth="1"/>
    <col min="11529" max="11530" width="16.7109375" style="42" customWidth="1"/>
    <col min="11531" max="11531" width="22" style="42" customWidth="1"/>
    <col min="11532" max="11532" width="20.7109375" style="42" customWidth="1"/>
    <col min="11533" max="11533" width="22.140625" style="42" customWidth="1"/>
    <col min="11534" max="11534" width="22.85546875" style="42" customWidth="1"/>
    <col min="11535" max="11535" width="10.42578125" style="42" customWidth="1"/>
    <col min="11536" max="11536" width="10.42578125" style="42" bestFit="1" customWidth="1"/>
    <col min="11537" max="11539" width="9.140625" style="42"/>
    <col min="11540" max="11540" width="9.42578125" style="42" bestFit="1" customWidth="1"/>
    <col min="11541" max="11541" width="10.140625" style="42" bestFit="1" customWidth="1"/>
    <col min="11542" max="11777" width="9.140625" style="42"/>
    <col min="11778" max="11778" width="12" style="42" customWidth="1"/>
    <col min="11779" max="11779" width="27.7109375" style="42" customWidth="1"/>
    <col min="11780" max="11780" width="0" style="42" hidden="1" customWidth="1"/>
    <col min="11781" max="11781" width="20" style="42" customWidth="1"/>
    <col min="11782" max="11782" width="19.140625" style="42" customWidth="1"/>
    <col min="11783" max="11783" width="19.85546875" style="42" customWidth="1"/>
    <col min="11784" max="11784" width="18.140625" style="42" customWidth="1"/>
    <col min="11785" max="11786" width="16.7109375" style="42" customWidth="1"/>
    <col min="11787" max="11787" width="22" style="42" customWidth="1"/>
    <col min="11788" max="11788" width="20.7109375" style="42" customWidth="1"/>
    <col min="11789" max="11789" width="22.140625" style="42" customWidth="1"/>
    <col min="11790" max="11790" width="22.85546875" style="42" customWidth="1"/>
    <col min="11791" max="11791" width="10.42578125" style="42" customWidth="1"/>
    <col min="11792" max="11792" width="10.42578125" style="42" bestFit="1" customWidth="1"/>
    <col min="11793" max="11795" width="9.140625" style="42"/>
    <col min="11796" max="11796" width="9.42578125" style="42" bestFit="1" customWidth="1"/>
    <col min="11797" max="11797" width="10.140625" style="42" bestFit="1" customWidth="1"/>
    <col min="11798" max="12033" width="9.140625" style="42"/>
    <col min="12034" max="12034" width="12" style="42" customWidth="1"/>
    <col min="12035" max="12035" width="27.7109375" style="42" customWidth="1"/>
    <col min="12036" max="12036" width="0" style="42" hidden="1" customWidth="1"/>
    <col min="12037" max="12037" width="20" style="42" customWidth="1"/>
    <col min="12038" max="12038" width="19.140625" style="42" customWidth="1"/>
    <col min="12039" max="12039" width="19.85546875" style="42" customWidth="1"/>
    <col min="12040" max="12040" width="18.140625" style="42" customWidth="1"/>
    <col min="12041" max="12042" width="16.7109375" style="42" customWidth="1"/>
    <col min="12043" max="12043" width="22" style="42" customWidth="1"/>
    <col min="12044" max="12044" width="20.7109375" style="42" customWidth="1"/>
    <col min="12045" max="12045" width="22.140625" style="42" customWidth="1"/>
    <col min="12046" max="12046" width="22.85546875" style="42" customWidth="1"/>
    <col min="12047" max="12047" width="10.42578125" style="42" customWidth="1"/>
    <col min="12048" max="12048" width="10.42578125" style="42" bestFit="1" customWidth="1"/>
    <col min="12049" max="12051" width="9.140625" style="42"/>
    <col min="12052" max="12052" width="9.42578125" style="42" bestFit="1" customWidth="1"/>
    <col min="12053" max="12053" width="10.140625" style="42" bestFit="1" customWidth="1"/>
    <col min="12054" max="12289" width="9.140625" style="42"/>
    <col min="12290" max="12290" width="12" style="42" customWidth="1"/>
    <col min="12291" max="12291" width="27.7109375" style="42" customWidth="1"/>
    <col min="12292" max="12292" width="0" style="42" hidden="1" customWidth="1"/>
    <col min="12293" max="12293" width="20" style="42" customWidth="1"/>
    <col min="12294" max="12294" width="19.140625" style="42" customWidth="1"/>
    <col min="12295" max="12295" width="19.85546875" style="42" customWidth="1"/>
    <col min="12296" max="12296" width="18.140625" style="42" customWidth="1"/>
    <col min="12297" max="12298" width="16.7109375" style="42" customWidth="1"/>
    <col min="12299" max="12299" width="22" style="42" customWidth="1"/>
    <col min="12300" max="12300" width="20.7109375" style="42" customWidth="1"/>
    <col min="12301" max="12301" width="22.140625" style="42" customWidth="1"/>
    <col min="12302" max="12302" width="22.85546875" style="42" customWidth="1"/>
    <col min="12303" max="12303" width="10.42578125" style="42" customWidth="1"/>
    <col min="12304" max="12304" width="10.42578125" style="42" bestFit="1" customWidth="1"/>
    <col min="12305" max="12307" width="9.140625" style="42"/>
    <col min="12308" max="12308" width="9.42578125" style="42" bestFit="1" customWidth="1"/>
    <col min="12309" max="12309" width="10.140625" style="42" bestFit="1" customWidth="1"/>
    <col min="12310" max="12545" width="9.140625" style="42"/>
    <col min="12546" max="12546" width="12" style="42" customWidth="1"/>
    <col min="12547" max="12547" width="27.7109375" style="42" customWidth="1"/>
    <col min="12548" max="12548" width="0" style="42" hidden="1" customWidth="1"/>
    <col min="12549" max="12549" width="20" style="42" customWidth="1"/>
    <col min="12550" max="12550" width="19.140625" style="42" customWidth="1"/>
    <col min="12551" max="12551" width="19.85546875" style="42" customWidth="1"/>
    <col min="12552" max="12552" width="18.140625" style="42" customWidth="1"/>
    <col min="12553" max="12554" width="16.7109375" style="42" customWidth="1"/>
    <col min="12555" max="12555" width="22" style="42" customWidth="1"/>
    <col min="12556" max="12556" width="20.7109375" style="42" customWidth="1"/>
    <col min="12557" max="12557" width="22.140625" style="42" customWidth="1"/>
    <col min="12558" max="12558" width="22.85546875" style="42" customWidth="1"/>
    <col min="12559" max="12559" width="10.42578125" style="42" customWidth="1"/>
    <col min="12560" max="12560" width="10.42578125" style="42" bestFit="1" customWidth="1"/>
    <col min="12561" max="12563" width="9.140625" style="42"/>
    <col min="12564" max="12564" width="9.42578125" style="42" bestFit="1" customWidth="1"/>
    <col min="12565" max="12565" width="10.140625" style="42" bestFit="1" customWidth="1"/>
    <col min="12566" max="12801" width="9.140625" style="42"/>
    <col min="12802" max="12802" width="12" style="42" customWidth="1"/>
    <col min="12803" max="12803" width="27.7109375" style="42" customWidth="1"/>
    <col min="12804" max="12804" width="0" style="42" hidden="1" customWidth="1"/>
    <col min="12805" max="12805" width="20" style="42" customWidth="1"/>
    <col min="12806" max="12806" width="19.140625" style="42" customWidth="1"/>
    <col min="12807" max="12807" width="19.85546875" style="42" customWidth="1"/>
    <col min="12808" max="12808" width="18.140625" style="42" customWidth="1"/>
    <col min="12809" max="12810" width="16.7109375" style="42" customWidth="1"/>
    <col min="12811" max="12811" width="22" style="42" customWidth="1"/>
    <col min="12812" max="12812" width="20.7109375" style="42" customWidth="1"/>
    <col min="12813" max="12813" width="22.140625" style="42" customWidth="1"/>
    <col min="12814" max="12814" width="22.85546875" style="42" customWidth="1"/>
    <col min="12815" max="12815" width="10.42578125" style="42" customWidth="1"/>
    <col min="12816" max="12816" width="10.42578125" style="42" bestFit="1" customWidth="1"/>
    <col min="12817" max="12819" width="9.140625" style="42"/>
    <col min="12820" max="12820" width="9.42578125" style="42" bestFit="1" customWidth="1"/>
    <col min="12821" max="12821" width="10.140625" style="42" bestFit="1" customWidth="1"/>
    <col min="12822" max="13057" width="9.140625" style="42"/>
    <col min="13058" max="13058" width="12" style="42" customWidth="1"/>
    <col min="13059" max="13059" width="27.7109375" style="42" customWidth="1"/>
    <col min="13060" max="13060" width="0" style="42" hidden="1" customWidth="1"/>
    <col min="13061" max="13061" width="20" style="42" customWidth="1"/>
    <col min="13062" max="13062" width="19.140625" style="42" customWidth="1"/>
    <col min="13063" max="13063" width="19.85546875" style="42" customWidth="1"/>
    <col min="13064" max="13064" width="18.140625" style="42" customWidth="1"/>
    <col min="13065" max="13066" width="16.7109375" style="42" customWidth="1"/>
    <col min="13067" max="13067" width="22" style="42" customWidth="1"/>
    <col min="13068" max="13068" width="20.7109375" style="42" customWidth="1"/>
    <col min="13069" max="13069" width="22.140625" style="42" customWidth="1"/>
    <col min="13070" max="13070" width="22.85546875" style="42" customWidth="1"/>
    <col min="13071" max="13071" width="10.42578125" style="42" customWidth="1"/>
    <col min="13072" max="13072" width="10.42578125" style="42" bestFit="1" customWidth="1"/>
    <col min="13073" max="13075" width="9.140625" style="42"/>
    <col min="13076" max="13076" width="9.42578125" style="42" bestFit="1" customWidth="1"/>
    <col min="13077" max="13077" width="10.140625" style="42" bestFit="1" customWidth="1"/>
    <col min="13078" max="13313" width="9.140625" style="42"/>
    <col min="13314" max="13314" width="12" style="42" customWidth="1"/>
    <col min="13315" max="13315" width="27.7109375" style="42" customWidth="1"/>
    <col min="13316" max="13316" width="0" style="42" hidden="1" customWidth="1"/>
    <col min="13317" max="13317" width="20" style="42" customWidth="1"/>
    <col min="13318" max="13318" width="19.140625" style="42" customWidth="1"/>
    <col min="13319" max="13319" width="19.85546875" style="42" customWidth="1"/>
    <col min="13320" max="13320" width="18.140625" style="42" customWidth="1"/>
    <col min="13321" max="13322" width="16.7109375" style="42" customWidth="1"/>
    <col min="13323" max="13323" width="22" style="42" customWidth="1"/>
    <col min="13324" max="13324" width="20.7109375" style="42" customWidth="1"/>
    <col min="13325" max="13325" width="22.140625" style="42" customWidth="1"/>
    <col min="13326" max="13326" width="22.85546875" style="42" customWidth="1"/>
    <col min="13327" max="13327" width="10.42578125" style="42" customWidth="1"/>
    <col min="13328" max="13328" width="10.42578125" style="42" bestFit="1" customWidth="1"/>
    <col min="13329" max="13331" width="9.140625" style="42"/>
    <col min="13332" max="13332" width="9.42578125" style="42" bestFit="1" customWidth="1"/>
    <col min="13333" max="13333" width="10.140625" style="42" bestFit="1" customWidth="1"/>
    <col min="13334" max="13569" width="9.140625" style="42"/>
    <col min="13570" max="13570" width="12" style="42" customWidth="1"/>
    <col min="13571" max="13571" width="27.7109375" style="42" customWidth="1"/>
    <col min="13572" max="13572" width="0" style="42" hidden="1" customWidth="1"/>
    <col min="13573" max="13573" width="20" style="42" customWidth="1"/>
    <col min="13574" max="13574" width="19.140625" style="42" customWidth="1"/>
    <col min="13575" max="13575" width="19.85546875" style="42" customWidth="1"/>
    <col min="13576" max="13576" width="18.140625" style="42" customWidth="1"/>
    <col min="13577" max="13578" width="16.7109375" style="42" customWidth="1"/>
    <col min="13579" max="13579" width="22" style="42" customWidth="1"/>
    <col min="13580" max="13580" width="20.7109375" style="42" customWidth="1"/>
    <col min="13581" max="13581" width="22.140625" style="42" customWidth="1"/>
    <col min="13582" max="13582" width="22.85546875" style="42" customWidth="1"/>
    <col min="13583" max="13583" width="10.42578125" style="42" customWidth="1"/>
    <col min="13584" max="13584" width="10.42578125" style="42" bestFit="1" customWidth="1"/>
    <col min="13585" max="13587" width="9.140625" style="42"/>
    <col min="13588" max="13588" width="9.42578125" style="42" bestFit="1" customWidth="1"/>
    <col min="13589" max="13589" width="10.140625" style="42" bestFit="1" customWidth="1"/>
    <col min="13590" max="13825" width="9.140625" style="42"/>
    <col min="13826" max="13826" width="12" style="42" customWidth="1"/>
    <col min="13827" max="13827" width="27.7109375" style="42" customWidth="1"/>
    <col min="13828" max="13828" width="0" style="42" hidden="1" customWidth="1"/>
    <col min="13829" max="13829" width="20" style="42" customWidth="1"/>
    <col min="13830" max="13830" width="19.140625" style="42" customWidth="1"/>
    <col min="13831" max="13831" width="19.85546875" style="42" customWidth="1"/>
    <col min="13832" max="13832" width="18.140625" style="42" customWidth="1"/>
    <col min="13833" max="13834" width="16.7109375" style="42" customWidth="1"/>
    <col min="13835" max="13835" width="22" style="42" customWidth="1"/>
    <col min="13836" max="13836" width="20.7109375" style="42" customWidth="1"/>
    <col min="13837" max="13837" width="22.140625" style="42" customWidth="1"/>
    <col min="13838" max="13838" width="22.85546875" style="42" customWidth="1"/>
    <col min="13839" max="13839" width="10.42578125" style="42" customWidth="1"/>
    <col min="13840" max="13840" width="10.42578125" style="42" bestFit="1" customWidth="1"/>
    <col min="13841" max="13843" width="9.140625" style="42"/>
    <col min="13844" max="13844" width="9.42578125" style="42" bestFit="1" customWidth="1"/>
    <col min="13845" max="13845" width="10.140625" style="42" bestFit="1" customWidth="1"/>
    <col min="13846" max="14081" width="9.140625" style="42"/>
    <col min="14082" max="14082" width="12" style="42" customWidth="1"/>
    <col min="14083" max="14083" width="27.7109375" style="42" customWidth="1"/>
    <col min="14084" max="14084" width="0" style="42" hidden="1" customWidth="1"/>
    <col min="14085" max="14085" width="20" style="42" customWidth="1"/>
    <col min="14086" max="14086" width="19.140625" style="42" customWidth="1"/>
    <col min="14087" max="14087" width="19.85546875" style="42" customWidth="1"/>
    <col min="14088" max="14088" width="18.140625" style="42" customWidth="1"/>
    <col min="14089" max="14090" width="16.7109375" style="42" customWidth="1"/>
    <col min="14091" max="14091" width="22" style="42" customWidth="1"/>
    <col min="14092" max="14092" width="20.7109375" style="42" customWidth="1"/>
    <col min="14093" max="14093" width="22.140625" style="42" customWidth="1"/>
    <col min="14094" max="14094" width="22.85546875" style="42" customWidth="1"/>
    <col min="14095" max="14095" width="10.42578125" style="42" customWidth="1"/>
    <col min="14096" max="14096" width="10.42578125" style="42" bestFit="1" customWidth="1"/>
    <col min="14097" max="14099" width="9.140625" style="42"/>
    <col min="14100" max="14100" width="9.42578125" style="42" bestFit="1" customWidth="1"/>
    <col min="14101" max="14101" width="10.140625" style="42" bestFit="1" customWidth="1"/>
    <col min="14102" max="14337" width="9.140625" style="42"/>
    <col min="14338" max="14338" width="12" style="42" customWidth="1"/>
    <col min="14339" max="14339" width="27.7109375" style="42" customWidth="1"/>
    <col min="14340" max="14340" width="0" style="42" hidden="1" customWidth="1"/>
    <col min="14341" max="14341" width="20" style="42" customWidth="1"/>
    <col min="14342" max="14342" width="19.140625" style="42" customWidth="1"/>
    <col min="14343" max="14343" width="19.85546875" style="42" customWidth="1"/>
    <col min="14344" max="14344" width="18.140625" style="42" customWidth="1"/>
    <col min="14345" max="14346" width="16.7109375" style="42" customWidth="1"/>
    <col min="14347" max="14347" width="22" style="42" customWidth="1"/>
    <col min="14348" max="14348" width="20.7109375" style="42" customWidth="1"/>
    <col min="14349" max="14349" width="22.140625" style="42" customWidth="1"/>
    <col min="14350" max="14350" width="22.85546875" style="42" customWidth="1"/>
    <col min="14351" max="14351" width="10.42578125" style="42" customWidth="1"/>
    <col min="14352" max="14352" width="10.42578125" style="42" bestFit="1" customWidth="1"/>
    <col min="14353" max="14355" width="9.140625" style="42"/>
    <col min="14356" max="14356" width="9.42578125" style="42" bestFit="1" customWidth="1"/>
    <col min="14357" max="14357" width="10.140625" style="42" bestFit="1" customWidth="1"/>
    <col min="14358" max="14593" width="9.140625" style="42"/>
    <col min="14594" max="14594" width="12" style="42" customWidth="1"/>
    <col min="14595" max="14595" width="27.7109375" style="42" customWidth="1"/>
    <col min="14596" max="14596" width="0" style="42" hidden="1" customWidth="1"/>
    <col min="14597" max="14597" width="20" style="42" customWidth="1"/>
    <col min="14598" max="14598" width="19.140625" style="42" customWidth="1"/>
    <col min="14599" max="14599" width="19.85546875" style="42" customWidth="1"/>
    <col min="14600" max="14600" width="18.140625" style="42" customWidth="1"/>
    <col min="14601" max="14602" width="16.7109375" style="42" customWidth="1"/>
    <col min="14603" max="14603" width="22" style="42" customWidth="1"/>
    <col min="14604" max="14604" width="20.7109375" style="42" customWidth="1"/>
    <col min="14605" max="14605" width="22.140625" style="42" customWidth="1"/>
    <col min="14606" max="14606" width="22.85546875" style="42" customWidth="1"/>
    <col min="14607" max="14607" width="10.42578125" style="42" customWidth="1"/>
    <col min="14608" max="14608" width="10.42578125" style="42" bestFit="1" customWidth="1"/>
    <col min="14609" max="14611" width="9.140625" style="42"/>
    <col min="14612" max="14612" width="9.42578125" style="42" bestFit="1" customWidth="1"/>
    <col min="14613" max="14613" width="10.140625" style="42" bestFit="1" customWidth="1"/>
    <col min="14614" max="14849" width="9.140625" style="42"/>
    <col min="14850" max="14850" width="12" style="42" customWidth="1"/>
    <col min="14851" max="14851" width="27.7109375" style="42" customWidth="1"/>
    <col min="14852" max="14852" width="0" style="42" hidden="1" customWidth="1"/>
    <col min="14853" max="14853" width="20" style="42" customWidth="1"/>
    <col min="14854" max="14854" width="19.140625" style="42" customWidth="1"/>
    <col min="14855" max="14855" width="19.85546875" style="42" customWidth="1"/>
    <col min="14856" max="14856" width="18.140625" style="42" customWidth="1"/>
    <col min="14857" max="14858" width="16.7109375" style="42" customWidth="1"/>
    <col min="14859" max="14859" width="22" style="42" customWidth="1"/>
    <col min="14860" max="14860" width="20.7109375" style="42" customWidth="1"/>
    <col min="14861" max="14861" width="22.140625" style="42" customWidth="1"/>
    <col min="14862" max="14862" width="22.85546875" style="42" customWidth="1"/>
    <col min="14863" max="14863" width="10.42578125" style="42" customWidth="1"/>
    <col min="14864" max="14864" width="10.42578125" style="42" bestFit="1" customWidth="1"/>
    <col min="14865" max="14867" width="9.140625" style="42"/>
    <col min="14868" max="14868" width="9.42578125" style="42" bestFit="1" customWidth="1"/>
    <col min="14869" max="14869" width="10.140625" style="42" bestFit="1" customWidth="1"/>
    <col min="14870" max="15105" width="9.140625" style="42"/>
    <col min="15106" max="15106" width="12" style="42" customWidth="1"/>
    <col min="15107" max="15107" width="27.7109375" style="42" customWidth="1"/>
    <col min="15108" max="15108" width="0" style="42" hidden="1" customWidth="1"/>
    <col min="15109" max="15109" width="20" style="42" customWidth="1"/>
    <col min="15110" max="15110" width="19.140625" style="42" customWidth="1"/>
    <col min="15111" max="15111" width="19.85546875" style="42" customWidth="1"/>
    <col min="15112" max="15112" width="18.140625" style="42" customWidth="1"/>
    <col min="15113" max="15114" width="16.7109375" style="42" customWidth="1"/>
    <col min="15115" max="15115" width="22" style="42" customWidth="1"/>
    <col min="15116" max="15116" width="20.7109375" style="42" customWidth="1"/>
    <col min="15117" max="15117" width="22.140625" style="42" customWidth="1"/>
    <col min="15118" max="15118" width="22.85546875" style="42" customWidth="1"/>
    <col min="15119" max="15119" width="10.42578125" style="42" customWidth="1"/>
    <col min="15120" max="15120" width="10.42578125" style="42" bestFit="1" customWidth="1"/>
    <col min="15121" max="15123" width="9.140625" style="42"/>
    <col min="15124" max="15124" width="9.42578125" style="42" bestFit="1" customWidth="1"/>
    <col min="15125" max="15125" width="10.140625" style="42" bestFit="1" customWidth="1"/>
    <col min="15126" max="15361" width="9.140625" style="42"/>
    <col min="15362" max="15362" width="12" style="42" customWidth="1"/>
    <col min="15363" max="15363" width="27.7109375" style="42" customWidth="1"/>
    <col min="15364" max="15364" width="0" style="42" hidden="1" customWidth="1"/>
    <col min="15365" max="15365" width="20" style="42" customWidth="1"/>
    <col min="15366" max="15366" width="19.140625" style="42" customWidth="1"/>
    <col min="15367" max="15367" width="19.85546875" style="42" customWidth="1"/>
    <col min="15368" max="15368" width="18.140625" style="42" customWidth="1"/>
    <col min="15369" max="15370" width="16.7109375" style="42" customWidth="1"/>
    <col min="15371" max="15371" width="22" style="42" customWidth="1"/>
    <col min="15372" max="15372" width="20.7109375" style="42" customWidth="1"/>
    <col min="15373" max="15373" width="22.140625" style="42" customWidth="1"/>
    <col min="15374" max="15374" width="22.85546875" style="42" customWidth="1"/>
    <col min="15375" max="15375" width="10.42578125" style="42" customWidth="1"/>
    <col min="15376" max="15376" width="10.42578125" style="42" bestFit="1" customWidth="1"/>
    <col min="15377" max="15379" width="9.140625" style="42"/>
    <col min="15380" max="15380" width="9.42578125" style="42" bestFit="1" customWidth="1"/>
    <col min="15381" max="15381" width="10.140625" style="42" bestFit="1" customWidth="1"/>
    <col min="15382" max="15617" width="9.140625" style="42"/>
    <col min="15618" max="15618" width="12" style="42" customWidth="1"/>
    <col min="15619" max="15619" width="27.7109375" style="42" customWidth="1"/>
    <col min="15620" max="15620" width="0" style="42" hidden="1" customWidth="1"/>
    <col min="15621" max="15621" width="20" style="42" customWidth="1"/>
    <col min="15622" max="15622" width="19.140625" style="42" customWidth="1"/>
    <col min="15623" max="15623" width="19.85546875" style="42" customWidth="1"/>
    <col min="15624" max="15624" width="18.140625" style="42" customWidth="1"/>
    <col min="15625" max="15626" width="16.7109375" style="42" customWidth="1"/>
    <col min="15627" max="15627" width="22" style="42" customWidth="1"/>
    <col min="15628" max="15628" width="20.7109375" style="42" customWidth="1"/>
    <col min="15629" max="15629" width="22.140625" style="42" customWidth="1"/>
    <col min="15630" max="15630" width="22.85546875" style="42" customWidth="1"/>
    <col min="15631" max="15631" width="10.42578125" style="42" customWidth="1"/>
    <col min="15632" max="15632" width="10.42578125" style="42" bestFit="1" customWidth="1"/>
    <col min="15633" max="15635" width="9.140625" style="42"/>
    <col min="15636" max="15636" width="9.42578125" style="42" bestFit="1" customWidth="1"/>
    <col min="15637" max="15637" width="10.140625" style="42" bestFit="1" customWidth="1"/>
    <col min="15638" max="15873" width="9.140625" style="42"/>
    <col min="15874" max="15874" width="12" style="42" customWidth="1"/>
    <col min="15875" max="15875" width="27.7109375" style="42" customWidth="1"/>
    <col min="15876" max="15876" width="0" style="42" hidden="1" customWidth="1"/>
    <col min="15877" max="15877" width="20" style="42" customWidth="1"/>
    <col min="15878" max="15878" width="19.140625" style="42" customWidth="1"/>
    <col min="15879" max="15879" width="19.85546875" style="42" customWidth="1"/>
    <col min="15880" max="15880" width="18.140625" style="42" customWidth="1"/>
    <col min="15881" max="15882" width="16.7109375" style="42" customWidth="1"/>
    <col min="15883" max="15883" width="22" style="42" customWidth="1"/>
    <col min="15884" max="15884" width="20.7109375" style="42" customWidth="1"/>
    <col min="15885" max="15885" width="22.140625" style="42" customWidth="1"/>
    <col min="15886" max="15886" width="22.85546875" style="42" customWidth="1"/>
    <col min="15887" max="15887" width="10.42578125" style="42" customWidth="1"/>
    <col min="15888" max="15888" width="10.42578125" style="42" bestFit="1" customWidth="1"/>
    <col min="15889" max="15891" width="9.140625" style="42"/>
    <col min="15892" max="15892" width="9.42578125" style="42" bestFit="1" customWidth="1"/>
    <col min="15893" max="15893" width="10.140625" style="42" bestFit="1" customWidth="1"/>
    <col min="15894" max="16129" width="9.140625" style="42"/>
    <col min="16130" max="16130" width="12" style="42" customWidth="1"/>
    <col min="16131" max="16131" width="27.7109375" style="42" customWidth="1"/>
    <col min="16132" max="16132" width="0" style="42" hidden="1" customWidth="1"/>
    <col min="16133" max="16133" width="20" style="42" customWidth="1"/>
    <col min="16134" max="16134" width="19.140625" style="42" customWidth="1"/>
    <col min="16135" max="16135" width="19.85546875" style="42" customWidth="1"/>
    <col min="16136" max="16136" width="18.140625" style="42" customWidth="1"/>
    <col min="16137" max="16138" width="16.7109375" style="42" customWidth="1"/>
    <col min="16139" max="16139" width="22" style="42" customWidth="1"/>
    <col min="16140" max="16140" width="20.7109375" style="42" customWidth="1"/>
    <col min="16141" max="16141" width="22.140625" style="42" customWidth="1"/>
    <col min="16142" max="16142" width="22.85546875" style="42" customWidth="1"/>
    <col min="16143" max="16143" width="10.42578125" style="42" customWidth="1"/>
    <col min="16144" max="16144" width="10.42578125" style="42" bestFit="1" customWidth="1"/>
    <col min="16145" max="16147" width="9.140625" style="42"/>
    <col min="16148" max="16148" width="9.42578125" style="42" bestFit="1" customWidth="1"/>
    <col min="16149" max="16149" width="10.140625" style="42" bestFit="1" customWidth="1"/>
    <col min="16150" max="16384" width="9.140625" style="42"/>
  </cols>
  <sheetData>
    <row r="1" spans="1:18" ht="24.75" customHeight="1">
      <c r="A1" s="336" t="s">
        <v>87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42" t="s">
        <v>60</v>
      </c>
      <c r="O1" s="43"/>
    </row>
    <row r="2" spans="1:18" ht="20.25" customHeight="1">
      <c r="A2" s="43"/>
      <c r="B2" s="43"/>
      <c r="C2" s="43"/>
      <c r="D2" s="43"/>
      <c r="E2" s="44"/>
      <c r="F2" s="138"/>
      <c r="G2" s="44"/>
      <c r="H2" s="43"/>
      <c r="I2" s="43"/>
      <c r="J2" s="43"/>
      <c r="K2" s="43"/>
      <c r="L2" s="43"/>
      <c r="M2" s="43"/>
      <c r="N2" s="43"/>
      <c r="O2" s="43"/>
      <c r="Q2" s="339" t="s">
        <v>60</v>
      </c>
      <c r="R2" s="339"/>
    </row>
    <row r="3" spans="1:18" ht="18" customHeight="1">
      <c r="A3" s="45" t="s">
        <v>26</v>
      </c>
      <c r="B3" s="46"/>
      <c r="C3" s="47"/>
      <c r="D3" s="47" t="s">
        <v>27</v>
      </c>
      <c r="E3" s="46"/>
      <c r="F3" s="46"/>
      <c r="G3" s="105"/>
    </row>
    <row r="4" spans="1:18" ht="15" customHeight="1">
      <c r="A4" s="48" t="s">
        <v>28</v>
      </c>
      <c r="B4" s="49"/>
      <c r="C4" s="42"/>
    </row>
    <row r="5" spans="1:18" ht="16.5" customHeight="1">
      <c r="A5" s="50"/>
      <c r="B5" s="49"/>
      <c r="C5" s="42"/>
    </row>
    <row r="6" spans="1:18" ht="48.75" customHeight="1" thickBot="1">
      <c r="A6" s="51" t="s">
        <v>29</v>
      </c>
      <c r="B6" s="52"/>
      <c r="C6" s="53"/>
      <c r="D6" s="54"/>
      <c r="E6" s="55" t="s">
        <v>76</v>
      </c>
      <c r="F6" s="141" t="s">
        <v>85</v>
      </c>
      <c r="G6" s="154" t="s">
        <v>86</v>
      </c>
      <c r="H6" s="55" t="s">
        <v>65</v>
      </c>
      <c r="I6" s="55" t="s">
        <v>77</v>
      </c>
      <c r="J6" s="141" t="s">
        <v>122</v>
      </c>
      <c r="K6" s="154" t="s">
        <v>86</v>
      </c>
    </row>
    <row r="7" spans="1:18" ht="8.25" customHeight="1" thickTop="1">
      <c r="A7" s="56"/>
      <c r="B7" s="57"/>
      <c r="C7" s="58"/>
      <c r="D7" s="57"/>
      <c r="E7" s="59"/>
      <c r="F7" s="142"/>
      <c r="G7" s="155"/>
      <c r="H7" s="60"/>
      <c r="I7" s="60"/>
      <c r="J7" s="160"/>
      <c r="K7" s="155"/>
    </row>
    <row r="8" spans="1:18" ht="15">
      <c r="A8" s="328" t="s">
        <v>3</v>
      </c>
      <c r="B8" s="328"/>
      <c r="C8" s="328"/>
      <c r="D8" s="328"/>
      <c r="E8" s="106">
        <v>3043085</v>
      </c>
      <c r="F8" s="143">
        <v>3114080</v>
      </c>
      <c r="G8" s="156">
        <f>+F8-E8</f>
        <v>70995</v>
      </c>
      <c r="H8" s="106">
        <v>3043085</v>
      </c>
      <c r="I8" s="106">
        <v>3043085</v>
      </c>
      <c r="J8" s="143">
        <f>+I8+577715</f>
        <v>3620800</v>
      </c>
      <c r="K8" s="156">
        <f>+J8-I8</f>
        <v>577715</v>
      </c>
    </row>
    <row r="9" spans="1:18" ht="32.25" customHeight="1">
      <c r="A9" s="327" t="s">
        <v>30</v>
      </c>
      <c r="B9" s="327"/>
      <c r="C9" s="327"/>
      <c r="D9" s="327"/>
      <c r="E9" s="106"/>
      <c r="F9" s="143"/>
      <c r="G9" s="156">
        <f t="shared" ref="G9:G16" si="0">+F9-E9</f>
        <v>0</v>
      </c>
      <c r="H9" s="106"/>
      <c r="I9" s="106"/>
      <c r="J9" s="143"/>
      <c r="K9" s="156">
        <f t="shared" ref="K9:K16" si="1">+J9-I9</f>
        <v>0</v>
      </c>
      <c r="L9" s="153"/>
    </row>
    <row r="10" spans="1:18" ht="15">
      <c r="A10" s="328" t="s">
        <v>5</v>
      </c>
      <c r="B10" s="328"/>
      <c r="C10" s="328"/>
      <c r="D10" s="328"/>
      <c r="E10" s="106">
        <v>6780000</v>
      </c>
      <c r="F10" s="143">
        <f>6780000-771</f>
        <v>6779229</v>
      </c>
      <c r="G10" s="156">
        <f t="shared" si="0"/>
        <v>-771</v>
      </c>
      <c r="H10" s="106">
        <v>6780000</v>
      </c>
      <c r="I10" s="106">
        <v>6780000</v>
      </c>
      <c r="J10" s="143">
        <v>6780000</v>
      </c>
      <c r="K10" s="156">
        <f t="shared" si="1"/>
        <v>0</v>
      </c>
      <c r="L10" s="153"/>
    </row>
    <row r="11" spans="1:18" ht="15">
      <c r="A11" s="328" t="s">
        <v>6</v>
      </c>
      <c r="B11" s="328"/>
      <c r="C11" s="328"/>
      <c r="D11" s="328"/>
      <c r="E11" s="107"/>
      <c r="F11" s="143"/>
      <c r="G11" s="156">
        <f t="shared" si="0"/>
        <v>0</v>
      </c>
      <c r="H11" s="107"/>
      <c r="I11" s="107">
        <v>246881</v>
      </c>
      <c r="J11" s="143">
        <f>246881-18904</f>
        <v>227977</v>
      </c>
      <c r="K11" s="156">
        <f t="shared" si="1"/>
        <v>-18904</v>
      </c>
    </row>
    <row r="12" spans="1:18" ht="15">
      <c r="A12" s="328" t="s">
        <v>10</v>
      </c>
      <c r="B12" s="328"/>
      <c r="C12" s="328"/>
      <c r="D12" s="328"/>
      <c r="E12" s="106"/>
      <c r="F12" s="143"/>
      <c r="G12" s="156">
        <f t="shared" si="0"/>
        <v>0</v>
      </c>
      <c r="H12" s="106"/>
      <c r="I12" s="106"/>
      <c r="J12" s="143"/>
      <c r="K12" s="156">
        <f t="shared" si="1"/>
        <v>0</v>
      </c>
    </row>
    <row r="13" spans="1:18" ht="31.5" customHeight="1">
      <c r="A13" s="327" t="s">
        <v>31</v>
      </c>
      <c r="B13" s="327"/>
      <c r="C13" s="327"/>
      <c r="D13" s="327"/>
      <c r="E13" s="106"/>
      <c r="F13" s="143"/>
      <c r="G13" s="156">
        <f t="shared" si="0"/>
        <v>0</v>
      </c>
      <c r="H13" s="106"/>
      <c r="I13" s="106"/>
      <c r="J13" s="143"/>
      <c r="K13" s="156">
        <f t="shared" si="1"/>
        <v>0</v>
      </c>
    </row>
    <row r="14" spans="1:18" ht="15">
      <c r="A14" s="328" t="s">
        <v>32</v>
      </c>
      <c r="B14" s="328"/>
      <c r="C14" s="328"/>
      <c r="D14" s="328"/>
      <c r="E14" s="106"/>
      <c r="F14" s="143"/>
      <c r="G14" s="156">
        <f t="shared" si="0"/>
        <v>0</v>
      </c>
      <c r="H14" s="106"/>
      <c r="I14" s="106"/>
      <c r="J14" s="143"/>
      <c r="K14" s="156">
        <f t="shared" si="1"/>
        <v>0</v>
      </c>
    </row>
    <row r="15" spans="1:18" ht="12.75" customHeight="1">
      <c r="A15" s="333" t="s">
        <v>71</v>
      </c>
      <c r="B15" s="334"/>
      <c r="C15" s="334"/>
      <c r="D15" s="334"/>
      <c r="E15" s="108"/>
      <c r="F15" s="144"/>
      <c r="G15" s="157">
        <f t="shared" si="0"/>
        <v>0</v>
      </c>
      <c r="H15" s="108"/>
      <c r="I15" s="108"/>
      <c r="J15" s="144"/>
      <c r="K15" s="157">
        <f t="shared" si="1"/>
        <v>0</v>
      </c>
    </row>
    <row r="16" spans="1:18" ht="15.75" thickBot="1">
      <c r="A16" s="62" t="s">
        <v>33</v>
      </c>
      <c r="B16" s="63"/>
      <c r="C16" s="64"/>
      <c r="D16" s="109"/>
      <c r="E16" s="110">
        <v>9823085</v>
      </c>
      <c r="F16" s="145">
        <f>+F8+F9+F10+F11+F12+F13+F14+F15</f>
        <v>9893309</v>
      </c>
      <c r="G16" s="158">
        <f t="shared" si="0"/>
        <v>70224</v>
      </c>
      <c r="H16" s="64">
        <v>9823085</v>
      </c>
      <c r="I16" s="110">
        <v>10069966</v>
      </c>
      <c r="J16" s="145">
        <f>+J8+J9+J10+J11+J12+J13+J14+J15</f>
        <v>10628777</v>
      </c>
      <c r="K16" s="158">
        <f t="shared" si="1"/>
        <v>558811</v>
      </c>
    </row>
    <row r="17" spans="1:18" ht="20.25" customHeight="1" thickTop="1">
      <c r="A17" s="111"/>
      <c r="B17" s="67"/>
      <c r="C17" s="68"/>
      <c r="E17" s="112"/>
      <c r="F17" s="112"/>
      <c r="G17" s="113"/>
      <c r="H17" s="113"/>
    </row>
    <row r="18" spans="1:18" s="69" customFormat="1" ht="22.5" customHeight="1">
      <c r="A18" s="114" t="s">
        <v>61</v>
      </c>
      <c r="B18" s="115"/>
      <c r="C18" s="114"/>
      <c r="D18" s="342" t="s">
        <v>75</v>
      </c>
      <c r="E18" s="343"/>
      <c r="F18" s="343"/>
      <c r="G18" s="343"/>
      <c r="H18" s="343"/>
      <c r="I18" s="343"/>
      <c r="J18" s="343"/>
      <c r="K18" s="343"/>
      <c r="L18" s="280"/>
      <c r="M18" s="280"/>
      <c r="N18" s="280"/>
      <c r="O18" s="280"/>
    </row>
    <row r="19" spans="1:18" ht="15">
      <c r="A19" s="70"/>
      <c r="B19" s="71"/>
      <c r="C19" s="70"/>
      <c r="D19" s="137" t="s">
        <v>84</v>
      </c>
      <c r="E19" s="71"/>
      <c r="F19" s="71"/>
      <c r="G19" s="71"/>
      <c r="H19" s="70"/>
      <c r="I19" s="70"/>
      <c r="J19" s="70"/>
      <c r="K19" s="70"/>
      <c r="L19" s="70"/>
      <c r="M19" s="70"/>
      <c r="P19" s="72" t="s">
        <v>0</v>
      </c>
    </row>
    <row r="20" spans="1:18" ht="8.25" customHeight="1">
      <c r="A20" s="73"/>
      <c r="B20" s="74"/>
      <c r="C20" s="73"/>
      <c r="D20" s="73"/>
      <c r="E20" s="75"/>
      <c r="F20" s="75"/>
      <c r="G20" s="75"/>
      <c r="H20" s="74"/>
      <c r="I20" s="74"/>
      <c r="J20" s="74"/>
      <c r="K20" s="74"/>
      <c r="L20" s="74"/>
      <c r="M20" s="74"/>
      <c r="N20" s="74"/>
    </row>
    <row r="21" spans="1:18" ht="9.75" customHeight="1">
      <c r="A21" s="73"/>
      <c r="B21" s="74"/>
      <c r="C21" s="73"/>
      <c r="D21" s="73"/>
      <c r="E21" s="76"/>
      <c r="F21" s="76"/>
      <c r="G21" s="76"/>
      <c r="H21" s="73"/>
      <c r="I21" s="73"/>
      <c r="J21" s="73"/>
      <c r="K21" s="73"/>
      <c r="L21" s="73"/>
      <c r="M21" s="73"/>
    </row>
    <row r="22" spans="1:18" s="49" customFormat="1" ht="156" customHeight="1">
      <c r="A22" s="78" t="s">
        <v>36</v>
      </c>
      <c r="B22" s="78" t="s">
        <v>37</v>
      </c>
      <c r="C22" s="78" t="s">
        <v>38</v>
      </c>
      <c r="D22" s="79" t="s">
        <v>78</v>
      </c>
      <c r="E22" s="146" t="s">
        <v>88</v>
      </c>
      <c r="F22" s="79" t="s">
        <v>3</v>
      </c>
      <c r="G22" s="146" t="s">
        <v>89</v>
      </c>
      <c r="H22" s="79" t="s">
        <v>4</v>
      </c>
      <c r="I22" s="79" t="s">
        <v>5</v>
      </c>
      <c r="J22" s="146" t="s">
        <v>90</v>
      </c>
      <c r="K22" s="79" t="s">
        <v>6</v>
      </c>
      <c r="L22" s="79" t="s">
        <v>10</v>
      </c>
      <c r="M22" s="79" t="s">
        <v>39</v>
      </c>
      <c r="N22" s="79" t="s">
        <v>8</v>
      </c>
      <c r="O22" s="146" t="s">
        <v>93</v>
      </c>
      <c r="P22" s="80" t="s">
        <v>67</v>
      </c>
      <c r="Q22" s="80" t="s">
        <v>79</v>
      </c>
      <c r="R22" s="146" t="s">
        <v>123</v>
      </c>
    </row>
    <row r="23" spans="1:18" ht="30" customHeight="1">
      <c r="A23" s="81">
        <v>31</v>
      </c>
      <c r="B23" s="78" t="s">
        <v>40</v>
      </c>
      <c r="C23" s="82">
        <f>+C26+C25+C24</f>
        <v>5425420</v>
      </c>
      <c r="D23" s="83">
        <v>6349999.5999999996</v>
      </c>
      <c r="E23" s="147">
        <f>+E24+E25+E26</f>
        <v>6420994.5999999996</v>
      </c>
      <c r="F23" s="83">
        <v>3043085</v>
      </c>
      <c r="G23" s="147">
        <f>+G24</f>
        <v>3114080</v>
      </c>
      <c r="H23" s="83">
        <v>0</v>
      </c>
      <c r="I23" s="83">
        <v>3306914.6</v>
      </c>
      <c r="J23" s="147">
        <f>+J24+J25+J26</f>
        <v>3306914.6</v>
      </c>
      <c r="K23" s="83">
        <v>0</v>
      </c>
      <c r="L23" s="83">
        <v>0</v>
      </c>
      <c r="M23" s="83">
        <v>0</v>
      </c>
      <c r="N23" s="83">
        <v>0</v>
      </c>
      <c r="O23" s="147">
        <v>0</v>
      </c>
      <c r="P23" s="83">
        <v>6349999.5999999996</v>
      </c>
      <c r="Q23" s="83">
        <v>6349999.5999999996</v>
      </c>
      <c r="R23" s="147">
        <v>6349999.5999999996</v>
      </c>
    </row>
    <row r="24" spans="1:18" ht="14.25" customHeight="1">
      <c r="A24" s="84">
        <v>311</v>
      </c>
      <c r="B24" s="85" t="s">
        <v>41</v>
      </c>
      <c r="C24" s="86">
        <v>4477512</v>
      </c>
      <c r="D24" s="116">
        <v>5250800</v>
      </c>
      <c r="E24" s="149">
        <f>+G24+J24</f>
        <v>5250995</v>
      </c>
      <c r="F24" s="87">
        <v>3043085</v>
      </c>
      <c r="G24" s="148">
        <v>3114080</v>
      </c>
      <c r="H24" s="116"/>
      <c r="I24" s="116">
        <v>2207715</v>
      </c>
      <c r="J24" s="149">
        <f>2207715+195-70995</f>
        <v>2136915</v>
      </c>
      <c r="K24" s="116"/>
      <c r="L24" s="116"/>
      <c r="M24" s="116"/>
      <c r="N24" s="116"/>
      <c r="O24" s="149"/>
      <c r="P24" s="116"/>
      <c r="Q24" s="116"/>
      <c r="R24" s="149"/>
    </row>
    <row r="25" spans="1:18" ht="27" customHeight="1">
      <c r="A25" s="84">
        <v>312</v>
      </c>
      <c r="B25" s="88" t="s">
        <v>11</v>
      </c>
      <c r="C25" s="86">
        <v>178950</v>
      </c>
      <c r="D25" s="116">
        <v>282000</v>
      </c>
      <c r="E25" s="149">
        <f t="shared" ref="E25:E26" si="2">+G25+J25</f>
        <v>304000</v>
      </c>
      <c r="F25" s="116"/>
      <c r="G25" s="149"/>
      <c r="H25" s="116"/>
      <c r="I25" s="116">
        <v>282000</v>
      </c>
      <c r="J25" s="149">
        <f>282000+22000</f>
        <v>304000</v>
      </c>
      <c r="K25" s="116"/>
      <c r="L25" s="116"/>
      <c r="M25" s="116"/>
      <c r="N25" s="116"/>
      <c r="O25" s="149"/>
      <c r="P25" s="116"/>
      <c r="Q25" s="116"/>
      <c r="R25" s="149"/>
    </row>
    <row r="26" spans="1:18" ht="18.75" customHeight="1">
      <c r="A26" s="84">
        <v>313</v>
      </c>
      <c r="B26" s="85" t="s">
        <v>12</v>
      </c>
      <c r="C26" s="86">
        <v>768958</v>
      </c>
      <c r="D26" s="116">
        <v>817199.6</v>
      </c>
      <c r="E26" s="149">
        <f t="shared" si="2"/>
        <v>865999.6</v>
      </c>
      <c r="F26" s="116"/>
      <c r="G26" s="149"/>
      <c r="H26" s="116"/>
      <c r="I26" s="116">
        <v>817199.6</v>
      </c>
      <c r="J26" s="149">
        <f>817199.6+48800</f>
        <v>865999.6</v>
      </c>
      <c r="K26" s="116"/>
      <c r="L26" s="116"/>
      <c r="M26" s="116"/>
      <c r="N26" s="116"/>
      <c r="O26" s="149"/>
      <c r="P26" s="116"/>
      <c r="Q26" s="116"/>
      <c r="R26" s="149"/>
    </row>
    <row r="27" spans="1:18" ht="10.5" customHeight="1">
      <c r="A27" s="84"/>
      <c r="B27" s="89"/>
      <c r="C27" s="90"/>
      <c r="D27" s="116"/>
      <c r="E27" s="149"/>
      <c r="F27" s="116"/>
      <c r="G27" s="149"/>
      <c r="H27" s="116"/>
      <c r="I27" s="116"/>
      <c r="J27" s="149"/>
      <c r="K27" s="116"/>
      <c r="L27" s="116"/>
      <c r="M27" s="116"/>
      <c r="N27" s="116"/>
      <c r="O27" s="149">
        <v>0</v>
      </c>
      <c r="P27" s="116">
        <v>0</v>
      </c>
      <c r="Q27" s="116">
        <v>0</v>
      </c>
      <c r="R27" s="149">
        <v>0</v>
      </c>
    </row>
    <row r="28" spans="1:18" ht="18" customHeight="1">
      <c r="A28" s="81">
        <v>32</v>
      </c>
      <c r="B28" s="91" t="s">
        <v>42</v>
      </c>
      <c r="C28" s="92">
        <f>+C33+C32+C31+C30+C29</f>
        <v>4093500</v>
      </c>
      <c r="D28" s="83">
        <v>3436085</v>
      </c>
      <c r="E28" s="147">
        <f>+E29+E30+E31+E32+E33</f>
        <v>3435314</v>
      </c>
      <c r="F28" s="83">
        <v>0</v>
      </c>
      <c r="G28" s="147">
        <v>0</v>
      </c>
      <c r="H28" s="83">
        <v>0</v>
      </c>
      <c r="I28" s="83">
        <v>3436085</v>
      </c>
      <c r="J28" s="147">
        <f>+J29+J30+J31+J32+J33</f>
        <v>3435314</v>
      </c>
      <c r="K28" s="83">
        <v>0</v>
      </c>
      <c r="L28" s="83">
        <v>0</v>
      </c>
      <c r="M28" s="83">
        <v>0</v>
      </c>
      <c r="N28" s="83">
        <v>0</v>
      </c>
      <c r="O28" s="147">
        <v>0</v>
      </c>
      <c r="P28" s="83">
        <v>3436085</v>
      </c>
      <c r="Q28" s="83">
        <v>3436085</v>
      </c>
      <c r="R28" s="147">
        <v>3436085</v>
      </c>
    </row>
    <row r="29" spans="1:18" ht="30.75" customHeight="1">
      <c r="A29" s="84">
        <v>321</v>
      </c>
      <c r="B29" s="85" t="s">
        <v>13</v>
      </c>
      <c r="C29" s="86">
        <v>322500</v>
      </c>
      <c r="D29" s="116">
        <v>220000</v>
      </c>
      <c r="E29" s="149">
        <f>+G29+J29</f>
        <v>220000</v>
      </c>
      <c r="F29" s="86"/>
      <c r="G29" s="149"/>
      <c r="H29" s="86"/>
      <c r="I29" s="86">
        <v>220000</v>
      </c>
      <c r="J29" s="149">
        <v>220000</v>
      </c>
      <c r="K29" s="86"/>
      <c r="L29" s="86"/>
      <c r="M29" s="86"/>
      <c r="N29" s="86"/>
      <c r="O29" s="149"/>
      <c r="P29" s="86"/>
      <c r="Q29" s="86"/>
      <c r="R29" s="149"/>
    </row>
    <row r="30" spans="1:18" ht="31.5" customHeight="1">
      <c r="A30" s="84">
        <v>322</v>
      </c>
      <c r="B30" s="85" t="s">
        <v>14</v>
      </c>
      <c r="C30" s="86">
        <f>2995899-13500</f>
        <v>2982399</v>
      </c>
      <c r="D30" s="116">
        <v>2431835</v>
      </c>
      <c r="E30" s="149">
        <f t="shared" ref="E30:E33" si="3">+G30+J30</f>
        <v>2434064</v>
      </c>
      <c r="F30" s="86"/>
      <c r="G30" s="149"/>
      <c r="H30" s="116"/>
      <c r="I30" s="86">
        <v>2431835</v>
      </c>
      <c r="J30" s="159">
        <f>2431835+3000-771</f>
        <v>2434064</v>
      </c>
      <c r="K30" s="86"/>
      <c r="L30" s="86"/>
      <c r="M30" s="86"/>
      <c r="N30" s="86"/>
      <c r="O30" s="149"/>
      <c r="P30" s="86"/>
      <c r="Q30" s="86"/>
      <c r="R30" s="149"/>
    </row>
    <row r="31" spans="1:18" ht="23.25" customHeight="1">
      <c r="A31" s="84">
        <v>323</v>
      </c>
      <c r="B31" s="85" t="s">
        <v>15</v>
      </c>
      <c r="C31" s="86">
        <f>634900-39300</f>
        <v>595600</v>
      </c>
      <c r="D31" s="116">
        <v>583750</v>
      </c>
      <c r="E31" s="149">
        <f t="shared" si="3"/>
        <v>583750</v>
      </c>
      <c r="F31" s="86"/>
      <c r="G31" s="149"/>
      <c r="H31" s="116"/>
      <c r="I31" s="86">
        <v>583750</v>
      </c>
      <c r="J31" s="149">
        <v>583750</v>
      </c>
      <c r="K31" s="86"/>
      <c r="L31" s="86"/>
      <c r="M31" s="86"/>
      <c r="N31" s="86"/>
      <c r="O31" s="149"/>
      <c r="P31" s="86"/>
      <c r="Q31" s="86"/>
      <c r="R31" s="149"/>
    </row>
    <row r="32" spans="1:18" ht="30.75" customHeight="1">
      <c r="A32" s="84">
        <v>324</v>
      </c>
      <c r="B32" s="85" t="s">
        <v>43</v>
      </c>
      <c r="C32" s="86">
        <v>7600</v>
      </c>
      <c r="D32" s="116">
        <v>3000</v>
      </c>
      <c r="E32" s="149">
        <f t="shared" si="3"/>
        <v>0</v>
      </c>
      <c r="F32" s="86"/>
      <c r="G32" s="149"/>
      <c r="H32" s="86"/>
      <c r="I32" s="86">
        <v>3000</v>
      </c>
      <c r="J32" s="149">
        <v>0</v>
      </c>
      <c r="K32" s="86"/>
      <c r="L32" s="86"/>
      <c r="M32" s="86"/>
      <c r="N32" s="86"/>
      <c r="O32" s="149"/>
      <c r="P32" s="86"/>
      <c r="Q32" s="86"/>
      <c r="R32" s="149"/>
    </row>
    <row r="33" spans="1:18" ht="27" customHeight="1">
      <c r="A33" s="84">
        <v>329</v>
      </c>
      <c r="B33" s="85" t="s">
        <v>16</v>
      </c>
      <c r="C33" s="86">
        <v>185401</v>
      </c>
      <c r="D33" s="116">
        <v>197500</v>
      </c>
      <c r="E33" s="149">
        <f t="shared" si="3"/>
        <v>197500</v>
      </c>
      <c r="F33" s="86"/>
      <c r="G33" s="149"/>
      <c r="H33" s="86"/>
      <c r="I33" s="86">
        <v>197500</v>
      </c>
      <c r="J33" s="149">
        <v>197500</v>
      </c>
      <c r="K33" s="86"/>
      <c r="L33" s="86"/>
      <c r="M33" s="86"/>
      <c r="N33" s="86"/>
      <c r="O33" s="149"/>
      <c r="P33" s="86"/>
      <c r="Q33" s="86"/>
      <c r="R33" s="149"/>
    </row>
    <row r="34" spans="1:18" ht="20.25" customHeight="1">
      <c r="A34" s="81">
        <v>34</v>
      </c>
      <c r="B34" s="91" t="s">
        <v>44</v>
      </c>
      <c r="C34" s="92">
        <f>+C35</f>
        <v>23600</v>
      </c>
      <c r="D34" s="82">
        <v>29000</v>
      </c>
      <c r="E34" s="147">
        <v>29000</v>
      </c>
      <c r="F34" s="82">
        <v>0</v>
      </c>
      <c r="G34" s="147">
        <v>0</v>
      </c>
      <c r="H34" s="82">
        <v>0</v>
      </c>
      <c r="I34" s="82">
        <v>29000</v>
      </c>
      <c r="J34" s="147">
        <v>29000</v>
      </c>
      <c r="K34" s="82">
        <v>0</v>
      </c>
      <c r="L34" s="82">
        <v>0</v>
      </c>
      <c r="M34" s="82">
        <v>0</v>
      </c>
      <c r="N34" s="82">
        <v>0</v>
      </c>
      <c r="O34" s="147">
        <v>0</v>
      </c>
      <c r="P34" s="83">
        <v>29000</v>
      </c>
      <c r="Q34" s="83">
        <v>29000</v>
      </c>
      <c r="R34" s="147">
        <v>29000</v>
      </c>
    </row>
    <row r="35" spans="1:18" ht="14.25" customHeight="1">
      <c r="A35" s="84">
        <v>343</v>
      </c>
      <c r="B35" s="85" t="s">
        <v>17</v>
      </c>
      <c r="C35" s="86">
        <v>23600</v>
      </c>
      <c r="D35" s="116">
        <v>29000</v>
      </c>
      <c r="E35" s="149">
        <v>29000</v>
      </c>
      <c r="F35" s="86"/>
      <c r="G35" s="149"/>
      <c r="H35" s="86"/>
      <c r="I35" s="86">
        <v>29000</v>
      </c>
      <c r="J35" s="149">
        <v>29000</v>
      </c>
      <c r="K35" s="86"/>
      <c r="L35" s="86"/>
      <c r="M35" s="86"/>
      <c r="N35" s="86"/>
      <c r="O35" s="149"/>
      <c r="P35" s="86"/>
      <c r="Q35" s="86"/>
      <c r="R35" s="149"/>
    </row>
    <row r="36" spans="1:18" s="69" customFormat="1" ht="65.25" customHeight="1">
      <c r="A36" s="81">
        <v>37</v>
      </c>
      <c r="B36" s="93" t="s">
        <v>45</v>
      </c>
      <c r="C36" s="82">
        <f>+C37</f>
        <v>19100</v>
      </c>
      <c r="D36" s="82">
        <v>8000</v>
      </c>
      <c r="E36" s="147">
        <v>8000</v>
      </c>
      <c r="F36" s="82">
        <v>0</v>
      </c>
      <c r="G36" s="147">
        <v>0</v>
      </c>
      <c r="H36" s="82">
        <v>0</v>
      </c>
      <c r="I36" s="82">
        <v>8000</v>
      </c>
      <c r="J36" s="147">
        <v>8000</v>
      </c>
      <c r="K36" s="82">
        <v>0</v>
      </c>
      <c r="L36" s="82">
        <v>0</v>
      </c>
      <c r="M36" s="82">
        <v>0</v>
      </c>
      <c r="N36" s="82">
        <v>0</v>
      </c>
      <c r="O36" s="147">
        <v>0</v>
      </c>
      <c r="P36" s="82">
        <v>8000</v>
      </c>
      <c r="Q36" s="82">
        <v>8000</v>
      </c>
      <c r="R36" s="147">
        <v>8000</v>
      </c>
    </row>
    <row r="37" spans="1:18" ht="55.5" customHeight="1">
      <c r="A37" s="84">
        <v>372</v>
      </c>
      <c r="B37" s="85" t="s">
        <v>46</v>
      </c>
      <c r="C37" s="86">
        <v>19100</v>
      </c>
      <c r="D37" s="116">
        <v>8000</v>
      </c>
      <c r="E37" s="149">
        <v>8000</v>
      </c>
      <c r="F37" s="86"/>
      <c r="G37" s="149"/>
      <c r="H37" s="86"/>
      <c r="I37" s="86">
        <v>8000</v>
      </c>
      <c r="J37" s="149">
        <v>8000</v>
      </c>
      <c r="K37" s="86"/>
      <c r="L37" s="86"/>
      <c r="M37" s="86"/>
      <c r="N37" s="86"/>
      <c r="O37" s="149"/>
      <c r="P37" s="86"/>
      <c r="Q37" s="86"/>
      <c r="R37" s="149"/>
    </row>
    <row r="38" spans="1:18" s="69" customFormat="1" ht="22.5" customHeight="1">
      <c r="A38" s="81">
        <v>38</v>
      </c>
      <c r="B38" s="93" t="s">
        <v>47</v>
      </c>
      <c r="C38" s="82">
        <v>0</v>
      </c>
      <c r="D38" s="82">
        <v>0</v>
      </c>
      <c r="E38" s="147">
        <v>0</v>
      </c>
      <c r="F38" s="82">
        <v>0</v>
      </c>
      <c r="G38" s="147">
        <v>0</v>
      </c>
      <c r="H38" s="82">
        <v>0</v>
      </c>
      <c r="I38" s="86">
        <v>0</v>
      </c>
      <c r="J38" s="149">
        <v>0</v>
      </c>
      <c r="K38" s="82">
        <v>0</v>
      </c>
      <c r="L38" s="82">
        <v>0</v>
      </c>
      <c r="M38" s="82">
        <v>0</v>
      </c>
      <c r="N38" s="82">
        <v>0</v>
      </c>
      <c r="O38" s="147">
        <v>0</v>
      </c>
      <c r="P38" s="83">
        <v>0</v>
      </c>
      <c r="Q38" s="83">
        <v>0</v>
      </c>
      <c r="R38" s="147">
        <v>0</v>
      </c>
    </row>
    <row r="39" spans="1:18" s="69" customFormat="1" ht="48" customHeight="1">
      <c r="A39" s="81">
        <v>4</v>
      </c>
      <c r="B39" s="93" t="s">
        <v>19</v>
      </c>
      <c r="C39" s="82">
        <f>+C40+C42+C45</f>
        <v>346661</v>
      </c>
      <c r="D39" s="82">
        <v>0</v>
      </c>
      <c r="E39" s="147">
        <v>0</v>
      </c>
      <c r="F39" s="82">
        <v>0</v>
      </c>
      <c r="G39" s="147">
        <v>0</v>
      </c>
      <c r="H39" s="82">
        <v>0</v>
      </c>
      <c r="I39" s="82">
        <v>0</v>
      </c>
      <c r="J39" s="147">
        <v>0</v>
      </c>
      <c r="K39" s="82">
        <v>0</v>
      </c>
      <c r="L39" s="82">
        <v>0</v>
      </c>
      <c r="M39" s="82">
        <v>0</v>
      </c>
      <c r="N39" s="82">
        <v>0</v>
      </c>
      <c r="O39" s="147">
        <v>0</v>
      </c>
      <c r="P39" s="82">
        <v>0</v>
      </c>
      <c r="Q39" s="82">
        <v>0</v>
      </c>
      <c r="R39" s="147">
        <f>+R45</f>
        <v>577715</v>
      </c>
    </row>
    <row r="40" spans="1:18" s="69" customFormat="1" ht="48" customHeight="1">
      <c r="A40" s="81">
        <v>41</v>
      </c>
      <c r="B40" s="93" t="s">
        <v>48</v>
      </c>
      <c r="C40" s="82">
        <f>+C41</f>
        <v>0</v>
      </c>
      <c r="D40" s="82">
        <v>0</v>
      </c>
      <c r="E40" s="147">
        <v>0</v>
      </c>
      <c r="F40" s="82">
        <v>0</v>
      </c>
      <c r="G40" s="147">
        <v>0</v>
      </c>
      <c r="H40" s="82">
        <v>0</v>
      </c>
      <c r="I40" s="82">
        <v>0</v>
      </c>
      <c r="J40" s="147">
        <v>0</v>
      </c>
      <c r="K40" s="82">
        <v>0</v>
      </c>
      <c r="L40" s="82">
        <v>0</v>
      </c>
      <c r="M40" s="82">
        <v>0</v>
      </c>
      <c r="N40" s="82">
        <v>0</v>
      </c>
      <c r="O40" s="147">
        <v>0</v>
      </c>
      <c r="P40" s="82">
        <v>0</v>
      </c>
      <c r="Q40" s="82">
        <v>0</v>
      </c>
      <c r="R40" s="147">
        <v>0</v>
      </c>
    </row>
    <row r="41" spans="1:18" ht="48" customHeight="1">
      <c r="A41" s="84">
        <v>412</v>
      </c>
      <c r="B41" s="85" t="s">
        <v>49</v>
      </c>
      <c r="C41" s="86">
        <v>0</v>
      </c>
      <c r="D41" s="86">
        <v>0</v>
      </c>
      <c r="E41" s="149">
        <v>0</v>
      </c>
      <c r="F41" s="86">
        <v>0</v>
      </c>
      <c r="G41" s="149">
        <v>0</v>
      </c>
      <c r="H41" s="86"/>
      <c r="I41" s="86">
        <v>0</v>
      </c>
      <c r="J41" s="149">
        <v>0</v>
      </c>
      <c r="K41" s="86"/>
      <c r="L41" s="86"/>
      <c r="M41" s="86"/>
      <c r="N41" s="86"/>
      <c r="O41" s="149">
        <v>0</v>
      </c>
      <c r="P41" s="86">
        <v>0</v>
      </c>
      <c r="Q41" s="86">
        <v>0</v>
      </c>
      <c r="R41" s="149">
        <v>0</v>
      </c>
    </row>
    <row r="42" spans="1:18" ht="46.5" customHeight="1">
      <c r="A42" s="81">
        <v>42</v>
      </c>
      <c r="B42" s="93" t="s">
        <v>50</v>
      </c>
      <c r="C42" s="82">
        <f>+C44+C43</f>
        <v>346661</v>
      </c>
      <c r="D42" s="82">
        <v>0</v>
      </c>
      <c r="E42" s="147">
        <v>0</v>
      </c>
      <c r="F42" s="82">
        <v>0</v>
      </c>
      <c r="G42" s="147">
        <v>0</v>
      </c>
      <c r="H42" s="82">
        <v>0</v>
      </c>
      <c r="I42" s="82">
        <v>0</v>
      </c>
      <c r="J42" s="147">
        <v>0</v>
      </c>
      <c r="K42" s="82">
        <v>0</v>
      </c>
      <c r="L42" s="82">
        <v>0</v>
      </c>
      <c r="M42" s="82">
        <v>0</v>
      </c>
      <c r="N42" s="82">
        <v>0</v>
      </c>
      <c r="O42" s="147">
        <v>0</v>
      </c>
      <c r="P42" s="83">
        <v>0</v>
      </c>
      <c r="Q42" s="83">
        <v>0</v>
      </c>
      <c r="R42" s="147">
        <v>0</v>
      </c>
    </row>
    <row r="43" spans="1:18" ht="14.25" customHeight="1">
      <c r="A43" s="84">
        <v>422</v>
      </c>
      <c r="B43" s="88" t="s">
        <v>18</v>
      </c>
      <c r="C43" s="90">
        <f>364212-28851+11300</f>
        <v>346661</v>
      </c>
      <c r="D43" s="86">
        <v>0</v>
      </c>
      <c r="E43" s="149">
        <v>0</v>
      </c>
      <c r="F43" s="86"/>
      <c r="G43" s="149"/>
      <c r="H43" s="86">
        <v>0</v>
      </c>
      <c r="I43" s="86">
        <v>0</v>
      </c>
      <c r="J43" s="149">
        <v>0</v>
      </c>
      <c r="K43" s="86"/>
      <c r="L43" s="86"/>
      <c r="M43" s="86">
        <v>0</v>
      </c>
      <c r="N43" s="86"/>
      <c r="O43" s="149"/>
      <c r="P43" s="86"/>
      <c r="Q43" s="86"/>
      <c r="R43" s="149"/>
    </row>
    <row r="44" spans="1:18" ht="51.75" customHeight="1">
      <c r="A44" s="84">
        <v>423</v>
      </c>
      <c r="B44" s="85" t="s">
        <v>66</v>
      </c>
      <c r="C44" s="86">
        <v>0</v>
      </c>
      <c r="D44" s="86"/>
      <c r="E44" s="149"/>
      <c r="F44" s="86"/>
      <c r="G44" s="149"/>
      <c r="H44" s="86"/>
      <c r="I44" s="86"/>
      <c r="J44" s="149"/>
      <c r="K44" s="86"/>
      <c r="L44" s="86"/>
      <c r="M44" s="86"/>
      <c r="N44" s="86"/>
      <c r="O44" s="149"/>
      <c r="P44" s="86">
        <v>0</v>
      </c>
      <c r="Q44" s="86">
        <v>0</v>
      </c>
      <c r="R44" s="149">
        <v>0</v>
      </c>
    </row>
    <row r="45" spans="1:18" s="69" customFormat="1" ht="49.5" customHeight="1">
      <c r="A45" s="81">
        <v>45</v>
      </c>
      <c r="B45" s="93" t="s">
        <v>52</v>
      </c>
      <c r="C45" s="82">
        <f>+C46+C47</f>
        <v>0</v>
      </c>
      <c r="D45" s="82">
        <v>0</v>
      </c>
      <c r="E45" s="147">
        <v>0</v>
      </c>
      <c r="F45" s="82">
        <v>0</v>
      </c>
      <c r="G45" s="147">
        <v>0</v>
      </c>
      <c r="H45" s="82">
        <v>0</v>
      </c>
      <c r="I45" s="82">
        <v>0</v>
      </c>
      <c r="J45" s="147">
        <v>0</v>
      </c>
      <c r="K45" s="82">
        <v>0</v>
      </c>
      <c r="L45" s="82">
        <v>0</v>
      </c>
      <c r="M45" s="82">
        <v>0</v>
      </c>
      <c r="N45" s="82">
        <v>0</v>
      </c>
      <c r="O45" s="147">
        <v>0</v>
      </c>
      <c r="P45" s="83">
        <v>0</v>
      </c>
      <c r="Q45" s="83">
        <v>0</v>
      </c>
      <c r="R45" s="147">
        <f>+R46</f>
        <v>577715</v>
      </c>
    </row>
    <row r="46" spans="1:18" ht="45" customHeight="1">
      <c r="A46" s="84">
        <v>451</v>
      </c>
      <c r="B46" s="85" t="s">
        <v>53</v>
      </c>
      <c r="C46" s="86"/>
      <c r="D46" s="116">
        <v>0</v>
      </c>
      <c r="E46" s="149">
        <v>0</v>
      </c>
      <c r="F46" s="49">
        <v>0</v>
      </c>
      <c r="G46" s="150">
        <v>0</v>
      </c>
      <c r="H46" s="86"/>
      <c r="I46" s="86"/>
      <c r="J46" s="149"/>
      <c r="K46" s="86"/>
      <c r="L46" s="86"/>
      <c r="M46" s="86"/>
      <c r="N46" s="86"/>
      <c r="O46" s="149"/>
      <c r="P46" s="86"/>
      <c r="Q46" s="86">
        <v>0</v>
      </c>
      <c r="R46" s="149">
        <v>577715</v>
      </c>
    </row>
    <row r="47" spans="1:18" ht="45" customHeight="1">
      <c r="A47" s="84">
        <v>452</v>
      </c>
      <c r="B47" s="85" t="s">
        <v>54</v>
      </c>
      <c r="C47" s="86">
        <v>0</v>
      </c>
      <c r="D47" s="86">
        <v>0</v>
      </c>
      <c r="E47" s="149">
        <v>0</v>
      </c>
      <c r="F47" s="86">
        <v>0</v>
      </c>
      <c r="G47" s="149">
        <v>0</v>
      </c>
      <c r="H47" s="86">
        <v>0</v>
      </c>
      <c r="I47" s="86">
        <v>0</v>
      </c>
      <c r="J47" s="149">
        <v>0</v>
      </c>
      <c r="K47" s="86"/>
      <c r="L47" s="86"/>
      <c r="M47" s="86"/>
      <c r="N47" s="86"/>
      <c r="O47" s="149">
        <v>0</v>
      </c>
      <c r="P47" s="86">
        <v>0</v>
      </c>
      <c r="Q47" s="86">
        <v>0</v>
      </c>
      <c r="R47" s="149">
        <v>0</v>
      </c>
    </row>
    <row r="48" spans="1:18" ht="52.5" customHeight="1">
      <c r="A48" s="178"/>
      <c r="B48" s="179" t="s">
        <v>55</v>
      </c>
      <c r="C48" s="180">
        <f>+C23+C28+C34+C36+C38</f>
        <v>9561620</v>
      </c>
      <c r="D48" s="181">
        <v>9823084.5999999996</v>
      </c>
      <c r="E48" s="151">
        <f>+E23+E28+E34+E36+E38</f>
        <v>9893308.5999999996</v>
      </c>
      <c r="F48" s="181">
        <v>3043085</v>
      </c>
      <c r="G48" s="151">
        <f>+G23+G28+G34+G36+G38</f>
        <v>3114080</v>
      </c>
      <c r="H48" s="181">
        <v>0</v>
      </c>
      <c r="I48" s="181">
        <v>6779999.5999999996</v>
      </c>
      <c r="J48" s="151">
        <f>+J23+J28+J34+J36+J38</f>
        <v>6779228.5999999996</v>
      </c>
      <c r="K48" s="181">
        <v>0</v>
      </c>
      <c r="L48" s="181">
        <v>0</v>
      </c>
      <c r="M48" s="181">
        <v>0</v>
      </c>
      <c r="N48" s="181">
        <v>0</v>
      </c>
      <c r="O48" s="151">
        <v>0</v>
      </c>
      <c r="P48" s="181">
        <v>9823084.5999999996</v>
      </c>
      <c r="Q48" s="181">
        <v>9823084.5999999996</v>
      </c>
      <c r="R48" s="151">
        <v>9823084.5999999996</v>
      </c>
    </row>
    <row r="49" spans="1:22" ht="59.25" customHeight="1">
      <c r="A49" s="178"/>
      <c r="B49" s="179" t="s">
        <v>56</v>
      </c>
      <c r="C49" s="180">
        <f>+C24+C29+C35+C37+C39</f>
        <v>5189373</v>
      </c>
      <c r="D49" s="181">
        <v>0</v>
      </c>
      <c r="E49" s="151">
        <v>0</v>
      </c>
      <c r="F49" s="181">
        <v>0</v>
      </c>
      <c r="G49" s="151">
        <v>0</v>
      </c>
      <c r="H49" s="181">
        <v>0</v>
      </c>
      <c r="I49" s="181">
        <v>0</v>
      </c>
      <c r="J49" s="151">
        <v>0</v>
      </c>
      <c r="K49" s="181">
        <v>0</v>
      </c>
      <c r="L49" s="181">
        <v>0</v>
      </c>
      <c r="M49" s="181">
        <v>0</v>
      </c>
      <c r="N49" s="181">
        <v>0</v>
      </c>
      <c r="O49" s="151">
        <v>0</v>
      </c>
      <c r="P49" s="182">
        <v>0</v>
      </c>
      <c r="Q49" s="182">
        <v>0</v>
      </c>
      <c r="R49" s="147">
        <f>+R45</f>
        <v>577715</v>
      </c>
    </row>
    <row r="50" spans="1:22" s="102" customFormat="1" ht="37.5" customHeight="1">
      <c r="A50" s="183"/>
      <c r="B50" s="267" t="s">
        <v>80</v>
      </c>
      <c r="C50" s="116"/>
      <c r="D50" s="116">
        <v>84000</v>
      </c>
      <c r="E50" s="149">
        <f>84000-15725</f>
        <v>68275</v>
      </c>
      <c r="F50" s="116"/>
      <c r="G50" s="149"/>
      <c r="H50" s="149">
        <v>68275</v>
      </c>
      <c r="I50" s="116">
        <v>0</v>
      </c>
      <c r="J50" s="149">
        <v>0</v>
      </c>
      <c r="K50" s="116"/>
      <c r="L50" s="116"/>
      <c r="M50" s="116"/>
      <c r="N50" s="116"/>
      <c r="O50" s="149"/>
      <c r="P50" s="116">
        <v>84000</v>
      </c>
      <c r="Q50" s="116">
        <f>330881</f>
        <v>330881</v>
      </c>
      <c r="R50" s="149">
        <f>330881-18904</f>
        <v>311977</v>
      </c>
    </row>
    <row r="51" spans="1:22" s="102" customFormat="1" ht="28.5" customHeight="1">
      <c r="A51" s="184"/>
      <c r="B51" s="185" t="s">
        <v>57</v>
      </c>
      <c r="C51" s="186">
        <f>+C39+C48</f>
        <v>9908281</v>
      </c>
      <c r="D51" s="186">
        <v>9907084.5999999996</v>
      </c>
      <c r="E51" s="152">
        <f>+E48+E49+E50</f>
        <v>9961583.5999999996</v>
      </c>
      <c r="F51" s="186">
        <v>3043085</v>
      </c>
      <c r="G51" s="152">
        <f>+G48</f>
        <v>3114080</v>
      </c>
      <c r="H51" s="149">
        <v>68275</v>
      </c>
      <c r="I51" s="186">
        <v>6779999.5999999996</v>
      </c>
      <c r="J51" s="152">
        <f>+J48</f>
        <v>6779228.5999999996</v>
      </c>
      <c r="K51" s="186">
        <v>0</v>
      </c>
      <c r="L51" s="186">
        <v>0</v>
      </c>
      <c r="M51" s="186">
        <v>0</v>
      </c>
      <c r="N51" s="186">
        <v>0</v>
      </c>
      <c r="O51" s="152">
        <f>+O50</f>
        <v>0</v>
      </c>
      <c r="P51" s="186">
        <v>9907084.5999999996</v>
      </c>
      <c r="Q51" s="186">
        <v>10153965.6</v>
      </c>
      <c r="R51" s="152">
        <f>+R48+R49+R50</f>
        <v>10712776.6</v>
      </c>
    </row>
    <row r="52" spans="1:22" ht="17.25" customHeight="1">
      <c r="B52" s="331"/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</row>
    <row r="53" spans="1:22" ht="11.25" customHeight="1">
      <c r="A53" s="344" t="s">
        <v>124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  <c r="L53" s="345"/>
      <c r="M53" s="345"/>
      <c r="N53" s="235" t="s">
        <v>102</v>
      </c>
      <c r="O53" s="338" t="s">
        <v>100</v>
      </c>
      <c r="P53" s="279"/>
      <c r="Q53" s="279"/>
      <c r="R53" s="279"/>
      <c r="S53" s="236"/>
      <c r="T53" s="236"/>
      <c r="U53" s="236"/>
      <c r="V53" s="236"/>
    </row>
    <row r="54" spans="1:22" ht="17.25" customHeight="1">
      <c r="B54" s="340"/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</row>
    <row r="55" spans="1:22" ht="21" customHeight="1">
      <c r="B55" s="331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332"/>
    </row>
    <row r="56" spans="1:22" ht="42" customHeight="1">
      <c r="A56" s="136"/>
      <c r="B56" s="312"/>
      <c r="C56" s="280"/>
      <c r="D56" s="102"/>
      <c r="E56" s="102"/>
      <c r="F56" s="102"/>
      <c r="G56" s="102"/>
      <c r="H56" s="102"/>
      <c r="I56" s="102"/>
      <c r="J56" s="102"/>
      <c r="K56" s="102"/>
      <c r="L56" s="313"/>
      <c r="M56" s="313"/>
      <c r="N56" s="44"/>
      <c r="Q56" s="102"/>
    </row>
    <row r="57" spans="1:22">
      <c r="B57" s="312"/>
      <c r="C57" s="280"/>
      <c r="D57" s="102"/>
      <c r="E57" s="103"/>
      <c r="F57" s="103"/>
      <c r="G57" s="103"/>
      <c r="H57" s="102"/>
      <c r="I57" s="102"/>
      <c r="J57" s="102"/>
      <c r="L57" s="313"/>
      <c r="M57" s="313"/>
      <c r="N57" s="117"/>
    </row>
    <row r="58" spans="1:22">
      <c r="C58" s="42"/>
    </row>
    <row r="59" spans="1:22">
      <c r="A59" s="314"/>
      <c r="B59" s="314"/>
    </row>
    <row r="61" spans="1:22" ht="3" customHeight="1"/>
    <row r="62" spans="1:22" hidden="1"/>
    <row r="63" spans="1:22" hidden="1"/>
  </sheetData>
  <mergeCells count="21">
    <mergeCell ref="A1:M1"/>
    <mergeCell ref="A8:D8"/>
    <mergeCell ref="A9:D9"/>
    <mergeCell ref="A10:D10"/>
    <mergeCell ref="A11:D11"/>
    <mergeCell ref="O53:R53"/>
    <mergeCell ref="Q2:R2"/>
    <mergeCell ref="L56:M56"/>
    <mergeCell ref="L57:M57"/>
    <mergeCell ref="A59:B59"/>
    <mergeCell ref="A13:D13"/>
    <mergeCell ref="A14:D14"/>
    <mergeCell ref="B52:N52"/>
    <mergeCell ref="B54:N54"/>
    <mergeCell ref="B55:N55"/>
    <mergeCell ref="A15:D15"/>
    <mergeCell ref="B56:C56"/>
    <mergeCell ref="B57:C57"/>
    <mergeCell ref="D18:O18"/>
    <mergeCell ref="A53:M53"/>
    <mergeCell ref="A12:D12"/>
  </mergeCells>
  <pageMargins left="0.7" right="0.7" top="0.75" bottom="0.75" header="0.3" footer="0.3"/>
  <pageSetup paperSize="9" scale="58" fitToHeight="2" orientation="landscape" r:id="rId1"/>
  <headerFooter alignWithMargins="0"/>
  <rowBreaks count="1" manualBreakCount="1">
    <brk id="37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59"/>
  <sheetViews>
    <sheetView workbookViewId="0">
      <selection activeCell="S9" sqref="S9:S11"/>
    </sheetView>
  </sheetViews>
  <sheetFormatPr defaultRowHeight="14.25"/>
  <cols>
    <col min="1" max="1" width="12" style="99" customWidth="1"/>
    <col min="2" max="2" width="27" style="135" customWidth="1"/>
    <col min="3" max="3" width="18" style="104" hidden="1" customWidth="1"/>
    <col min="4" max="4" width="11.5703125" style="42" customWidth="1"/>
    <col min="5" max="5" width="12.140625" style="49" customWidth="1"/>
    <col min="6" max="6" width="14.7109375" style="49" customWidth="1"/>
    <col min="7" max="7" width="10.85546875" style="42" customWidth="1"/>
    <col min="8" max="8" width="12.5703125" style="42" customWidth="1"/>
    <col min="9" max="9" width="11.42578125" style="42" customWidth="1"/>
    <col min="10" max="10" width="12.28515625" style="42" customWidth="1"/>
    <col min="11" max="11" width="11.7109375" style="42" customWidth="1"/>
    <col min="12" max="12" width="11.28515625" style="42" customWidth="1"/>
    <col min="13" max="13" width="11.7109375" style="42" customWidth="1"/>
    <col min="14" max="14" width="8" style="42" customWidth="1"/>
    <col min="15" max="15" width="10.42578125" style="42" hidden="1" customWidth="1"/>
    <col min="16" max="16" width="0.28515625" style="42" hidden="1" customWidth="1"/>
    <col min="17" max="17" width="9.140625" style="42" customWidth="1"/>
    <col min="18" max="18" width="11.5703125" style="42" customWidth="1"/>
    <col min="19" max="19" width="13.7109375" style="42" customWidth="1"/>
    <col min="20" max="20" width="11.5703125" style="42" customWidth="1"/>
    <col min="21" max="21" width="10.85546875" style="42" customWidth="1"/>
    <col min="22" max="256" width="9.140625" style="42"/>
    <col min="257" max="257" width="12" style="42" customWidth="1"/>
    <col min="258" max="258" width="27.7109375" style="42" customWidth="1"/>
    <col min="259" max="259" width="0" style="42" hidden="1" customWidth="1"/>
    <col min="260" max="260" width="20" style="42" customWidth="1"/>
    <col min="261" max="261" width="19.140625" style="42" customWidth="1"/>
    <col min="262" max="262" width="19.85546875" style="42" customWidth="1"/>
    <col min="263" max="263" width="18.140625" style="42" customWidth="1"/>
    <col min="264" max="265" width="16.7109375" style="42" customWidth="1"/>
    <col min="266" max="266" width="22" style="42" customWidth="1"/>
    <col min="267" max="267" width="20.7109375" style="42" customWidth="1"/>
    <col min="268" max="268" width="22.140625" style="42" customWidth="1"/>
    <col min="269" max="269" width="22.85546875" style="42" customWidth="1"/>
    <col min="270" max="270" width="10.42578125" style="42" customWidth="1"/>
    <col min="271" max="271" width="10.42578125" style="42" bestFit="1" customWidth="1"/>
    <col min="272" max="274" width="9.140625" style="42"/>
    <col min="275" max="275" width="9.42578125" style="42" bestFit="1" customWidth="1"/>
    <col min="276" max="276" width="10.140625" style="42" bestFit="1" customWidth="1"/>
    <col min="277" max="512" width="9.140625" style="42"/>
    <col min="513" max="513" width="12" style="42" customWidth="1"/>
    <col min="514" max="514" width="27.7109375" style="42" customWidth="1"/>
    <col min="515" max="515" width="0" style="42" hidden="1" customWidth="1"/>
    <col min="516" max="516" width="20" style="42" customWidth="1"/>
    <col min="517" max="517" width="19.140625" style="42" customWidth="1"/>
    <col min="518" max="518" width="19.85546875" style="42" customWidth="1"/>
    <col min="519" max="519" width="18.140625" style="42" customWidth="1"/>
    <col min="520" max="521" width="16.7109375" style="42" customWidth="1"/>
    <col min="522" max="522" width="22" style="42" customWidth="1"/>
    <col min="523" max="523" width="20.7109375" style="42" customWidth="1"/>
    <col min="524" max="524" width="22.140625" style="42" customWidth="1"/>
    <col min="525" max="525" width="22.85546875" style="42" customWidth="1"/>
    <col min="526" max="526" width="10.42578125" style="42" customWidth="1"/>
    <col min="527" max="527" width="10.42578125" style="42" bestFit="1" customWidth="1"/>
    <col min="528" max="530" width="9.140625" style="42"/>
    <col min="531" max="531" width="9.42578125" style="42" bestFit="1" customWidth="1"/>
    <col min="532" max="532" width="10.140625" style="42" bestFit="1" customWidth="1"/>
    <col min="533" max="768" width="9.140625" style="42"/>
    <col min="769" max="769" width="12" style="42" customWidth="1"/>
    <col min="770" max="770" width="27.7109375" style="42" customWidth="1"/>
    <col min="771" max="771" width="0" style="42" hidden="1" customWidth="1"/>
    <col min="772" max="772" width="20" style="42" customWidth="1"/>
    <col min="773" max="773" width="19.140625" style="42" customWidth="1"/>
    <col min="774" max="774" width="19.85546875" style="42" customWidth="1"/>
    <col min="775" max="775" width="18.140625" style="42" customWidth="1"/>
    <col min="776" max="777" width="16.7109375" style="42" customWidth="1"/>
    <col min="778" max="778" width="22" style="42" customWidth="1"/>
    <col min="779" max="779" width="20.7109375" style="42" customWidth="1"/>
    <col min="780" max="780" width="22.140625" style="42" customWidth="1"/>
    <col min="781" max="781" width="22.85546875" style="42" customWidth="1"/>
    <col min="782" max="782" width="10.42578125" style="42" customWidth="1"/>
    <col min="783" max="783" width="10.42578125" style="42" bestFit="1" customWidth="1"/>
    <col min="784" max="786" width="9.140625" style="42"/>
    <col min="787" max="787" width="9.42578125" style="42" bestFit="1" customWidth="1"/>
    <col min="788" max="788" width="10.140625" style="42" bestFit="1" customWidth="1"/>
    <col min="789" max="1024" width="9.140625" style="42"/>
    <col min="1025" max="1025" width="12" style="42" customWidth="1"/>
    <col min="1026" max="1026" width="27.7109375" style="42" customWidth="1"/>
    <col min="1027" max="1027" width="0" style="42" hidden="1" customWidth="1"/>
    <col min="1028" max="1028" width="20" style="42" customWidth="1"/>
    <col min="1029" max="1029" width="19.140625" style="42" customWidth="1"/>
    <col min="1030" max="1030" width="19.85546875" style="42" customWidth="1"/>
    <col min="1031" max="1031" width="18.140625" style="42" customWidth="1"/>
    <col min="1032" max="1033" width="16.7109375" style="42" customWidth="1"/>
    <col min="1034" max="1034" width="22" style="42" customWidth="1"/>
    <col min="1035" max="1035" width="20.7109375" style="42" customWidth="1"/>
    <col min="1036" max="1036" width="22.140625" style="42" customWidth="1"/>
    <col min="1037" max="1037" width="22.85546875" style="42" customWidth="1"/>
    <col min="1038" max="1038" width="10.42578125" style="42" customWidth="1"/>
    <col min="1039" max="1039" width="10.42578125" style="42" bestFit="1" customWidth="1"/>
    <col min="1040" max="1042" width="9.140625" style="42"/>
    <col min="1043" max="1043" width="9.42578125" style="42" bestFit="1" customWidth="1"/>
    <col min="1044" max="1044" width="10.140625" style="42" bestFit="1" customWidth="1"/>
    <col min="1045" max="1280" width="9.140625" style="42"/>
    <col min="1281" max="1281" width="12" style="42" customWidth="1"/>
    <col min="1282" max="1282" width="27.7109375" style="42" customWidth="1"/>
    <col min="1283" max="1283" width="0" style="42" hidden="1" customWidth="1"/>
    <col min="1284" max="1284" width="20" style="42" customWidth="1"/>
    <col min="1285" max="1285" width="19.140625" style="42" customWidth="1"/>
    <col min="1286" max="1286" width="19.85546875" style="42" customWidth="1"/>
    <col min="1287" max="1287" width="18.140625" style="42" customWidth="1"/>
    <col min="1288" max="1289" width="16.7109375" style="42" customWidth="1"/>
    <col min="1290" max="1290" width="22" style="42" customWidth="1"/>
    <col min="1291" max="1291" width="20.7109375" style="42" customWidth="1"/>
    <col min="1292" max="1292" width="22.140625" style="42" customWidth="1"/>
    <col min="1293" max="1293" width="22.85546875" style="42" customWidth="1"/>
    <col min="1294" max="1294" width="10.42578125" style="42" customWidth="1"/>
    <col min="1295" max="1295" width="10.42578125" style="42" bestFit="1" customWidth="1"/>
    <col min="1296" max="1298" width="9.140625" style="42"/>
    <col min="1299" max="1299" width="9.42578125" style="42" bestFit="1" customWidth="1"/>
    <col min="1300" max="1300" width="10.140625" style="42" bestFit="1" customWidth="1"/>
    <col min="1301" max="1536" width="9.140625" style="42"/>
    <col min="1537" max="1537" width="12" style="42" customWidth="1"/>
    <col min="1538" max="1538" width="27.7109375" style="42" customWidth="1"/>
    <col min="1539" max="1539" width="0" style="42" hidden="1" customWidth="1"/>
    <col min="1540" max="1540" width="20" style="42" customWidth="1"/>
    <col min="1541" max="1541" width="19.140625" style="42" customWidth="1"/>
    <col min="1542" max="1542" width="19.85546875" style="42" customWidth="1"/>
    <col min="1543" max="1543" width="18.140625" style="42" customWidth="1"/>
    <col min="1544" max="1545" width="16.7109375" style="42" customWidth="1"/>
    <col min="1546" max="1546" width="22" style="42" customWidth="1"/>
    <col min="1547" max="1547" width="20.7109375" style="42" customWidth="1"/>
    <col min="1548" max="1548" width="22.140625" style="42" customWidth="1"/>
    <col min="1549" max="1549" width="22.85546875" style="42" customWidth="1"/>
    <col min="1550" max="1550" width="10.42578125" style="42" customWidth="1"/>
    <col min="1551" max="1551" width="10.42578125" style="42" bestFit="1" customWidth="1"/>
    <col min="1552" max="1554" width="9.140625" style="42"/>
    <col min="1555" max="1555" width="9.42578125" style="42" bestFit="1" customWidth="1"/>
    <col min="1556" max="1556" width="10.140625" style="42" bestFit="1" customWidth="1"/>
    <col min="1557" max="1792" width="9.140625" style="42"/>
    <col min="1793" max="1793" width="12" style="42" customWidth="1"/>
    <col min="1794" max="1794" width="27.7109375" style="42" customWidth="1"/>
    <col min="1795" max="1795" width="0" style="42" hidden="1" customWidth="1"/>
    <col min="1796" max="1796" width="20" style="42" customWidth="1"/>
    <col min="1797" max="1797" width="19.140625" style="42" customWidth="1"/>
    <col min="1798" max="1798" width="19.85546875" style="42" customWidth="1"/>
    <col min="1799" max="1799" width="18.140625" style="42" customWidth="1"/>
    <col min="1800" max="1801" width="16.7109375" style="42" customWidth="1"/>
    <col min="1802" max="1802" width="22" style="42" customWidth="1"/>
    <col min="1803" max="1803" width="20.7109375" style="42" customWidth="1"/>
    <col min="1804" max="1804" width="22.140625" style="42" customWidth="1"/>
    <col min="1805" max="1805" width="22.85546875" style="42" customWidth="1"/>
    <col min="1806" max="1806" width="10.42578125" style="42" customWidth="1"/>
    <col min="1807" max="1807" width="10.42578125" style="42" bestFit="1" customWidth="1"/>
    <col min="1808" max="1810" width="9.140625" style="42"/>
    <col min="1811" max="1811" width="9.42578125" style="42" bestFit="1" customWidth="1"/>
    <col min="1812" max="1812" width="10.140625" style="42" bestFit="1" customWidth="1"/>
    <col min="1813" max="2048" width="9.140625" style="42"/>
    <col min="2049" max="2049" width="12" style="42" customWidth="1"/>
    <col min="2050" max="2050" width="27.7109375" style="42" customWidth="1"/>
    <col min="2051" max="2051" width="0" style="42" hidden="1" customWidth="1"/>
    <col min="2052" max="2052" width="20" style="42" customWidth="1"/>
    <col min="2053" max="2053" width="19.140625" style="42" customWidth="1"/>
    <col min="2054" max="2054" width="19.85546875" style="42" customWidth="1"/>
    <col min="2055" max="2055" width="18.140625" style="42" customWidth="1"/>
    <col min="2056" max="2057" width="16.7109375" style="42" customWidth="1"/>
    <col min="2058" max="2058" width="22" style="42" customWidth="1"/>
    <col min="2059" max="2059" width="20.7109375" style="42" customWidth="1"/>
    <col min="2060" max="2060" width="22.140625" style="42" customWidth="1"/>
    <col min="2061" max="2061" width="22.85546875" style="42" customWidth="1"/>
    <col min="2062" max="2062" width="10.42578125" style="42" customWidth="1"/>
    <col min="2063" max="2063" width="10.42578125" style="42" bestFit="1" customWidth="1"/>
    <col min="2064" max="2066" width="9.140625" style="42"/>
    <col min="2067" max="2067" width="9.42578125" style="42" bestFit="1" customWidth="1"/>
    <col min="2068" max="2068" width="10.140625" style="42" bestFit="1" customWidth="1"/>
    <col min="2069" max="2304" width="9.140625" style="42"/>
    <col min="2305" max="2305" width="12" style="42" customWidth="1"/>
    <col min="2306" max="2306" width="27.7109375" style="42" customWidth="1"/>
    <col min="2307" max="2307" width="0" style="42" hidden="1" customWidth="1"/>
    <col min="2308" max="2308" width="20" style="42" customWidth="1"/>
    <col min="2309" max="2309" width="19.140625" style="42" customWidth="1"/>
    <col min="2310" max="2310" width="19.85546875" style="42" customWidth="1"/>
    <col min="2311" max="2311" width="18.140625" style="42" customWidth="1"/>
    <col min="2312" max="2313" width="16.7109375" style="42" customWidth="1"/>
    <col min="2314" max="2314" width="22" style="42" customWidth="1"/>
    <col min="2315" max="2315" width="20.7109375" style="42" customWidth="1"/>
    <col min="2316" max="2316" width="22.140625" style="42" customWidth="1"/>
    <col min="2317" max="2317" width="22.85546875" style="42" customWidth="1"/>
    <col min="2318" max="2318" width="10.42578125" style="42" customWidth="1"/>
    <col min="2319" max="2319" width="10.42578125" style="42" bestFit="1" customWidth="1"/>
    <col min="2320" max="2322" width="9.140625" style="42"/>
    <col min="2323" max="2323" width="9.42578125" style="42" bestFit="1" customWidth="1"/>
    <col min="2324" max="2324" width="10.140625" style="42" bestFit="1" customWidth="1"/>
    <col min="2325" max="2560" width="9.140625" style="42"/>
    <col min="2561" max="2561" width="12" style="42" customWidth="1"/>
    <col min="2562" max="2562" width="27.7109375" style="42" customWidth="1"/>
    <col min="2563" max="2563" width="0" style="42" hidden="1" customWidth="1"/>
    <col min="2564" max="2564" width="20" style="42" customWidth="1"/>
    <col min="2565" max="2565" width="19.140625" style="42" customWidth="1"/>
    <col min="2566" max="2566" width="19.85546875" style="42" customWidth="1"/>
    <col min="2567" max="2567" width="18.140625" style="42" customWidth="1"/>
    <col min="2568" max="2569" width="16.7109375" style="42" customWidth="1"/>
    <col min="2570" max="2570" width="22" style="42" customWidth="1"/>
    <col min="2571" max="2571" width="20.7109375" style="42" customWidth="1"/>
    <col min="2572" max="2572" width="22.140625" style="42" customWidth="1"/>
    <col min="2573" max="2573" width="22.85546875" style="42" customWidth="1"/>
    <col min="2574" max="2574" width="10.42578125" style="42" customWidth="1"/>
    <col min="2575" max="2575" width="10.42578125" style="42" bestFit="1" customWidth="1"/>
    <col min="2576" max="2578" width="9.140625" style="42"/>
    <col min="2579" max="2579" width="9.42578125" style="42" bestFit="1" customWidth="1"/>
    <col min="2580" max="2580" width="10.140625" style="42" bestFit="1" customWidth="1"/>
    <col min="2581" max="2816" width="9.140625" style="42"/>
    <col min="2817" max="2817" width="12" style="42" customWidth="1"/>
    <col min="2818" max="2818" width="27.7109375" style="42" customWidth="1"/>
    <col min="2819" max="2819" width="0" style="42" hidden="1" customWidth="1"/>
    <col min="2820" max="2820" width="20" style="42" customWidth="1"/>
    <col min="2821" max="2821" width="19.140625" style="42" customWidth="1"/>
    <col min="2822" max="2822" width="19.85546875" style="42" customWidth="1"/>
    <col min="2823" max="2823" width="18.140625" style="42" customWidth="1"/>
    <col min="2824" max="2825" width="16.7109375" style="42" customWidth="1"/>
    <col min="2826" max="2826" width="22" style="42" customWidth="1"/>
    <col min="2827" max="2827" width="20.7109375" style="42" customWidth="1"/>
    <col min="2828" max="2828" width="22.140625" style="42" customWidth="1"/>
    <col min="2829" max="2829" width="22.85546875" style="42" customWidth="1"/>
    <col min="2830" max="2830" width="10.42578125" style="42" customWidth="1"/>
    <col min="2831" max="2831" width="10.42578125" style="42" bestFit="1" customWidth="1"/>
    <col min="2832" max="2834" width="9.140625" style="42"/>
    <col min="2835" max="2835" width="9.42578125" style="42" bestFit="1" customWidth="1"/>
    <col min="2836" max="2836" width="10.140625" style="42" bestFit="1" customWidth="1"/>
    <col min="2837" max="3072" width="9.140625" style="42"/>
    <col min="3073" max="3073" width="12" style="42" customWidth="1"/>
    <col min="3074" max="3074" width="27.7109375" style="42" customWidth="1"/>
    <col min="3075" max="3075" width="0" style="42" hidden="1" customWidth="1"/>
    <col min="3076" max="3076" width="20" style="42" customWidth="1"/>
    <col min="3077" max="3077" width="19.140625" style="42" customWidth="1"/>
    <col min="3078" max="3078" width="19.85546875" style="42" customWidth="1"/>
    <col min="3079" max="3079" width="18.140625" style="42" customWidth="1"/>
    <col min="3080" max="3081" width="16.7109375" style="42" customWidth="1"/>
    <col min="3082" max="3082" width="22" style="42" customWidth="1"/>
    <col min="3083" max="3083" width="20.7109375" style="42" customWidth="1"/>
    <col min="3084" max="3084" width="22.140625" style="42" customWidth="1"/>
    <col min="3085" max="3085" width="22.85546875" style="42" customWidth="1"/>
    <col min="3086" max="3086" width="10.42578125" style="42" customWidth="1"/>
    <col min="3087" max="3087" width="10.42578125" style="42" bestFit="1" customWidth="1"/>
    <col min="3088" max="3090" width="9.140625" style="42"/>
    <col min="3091" max="3091" width="9.42578125" style="42" bestFit="1" customWidth="1"/>
    <col min="3092" max="3092" width="10.140625" style="42" bestFit="1" customWidth="1"/>
    <col min="3093" max="3328" width="9.140625" style="42"/>
    <col min="3329" max="3329" width="12" style="42" customWidth="1"/>
    <col min="3330" max="3330" width="27.7109375" style="42" customWidth="1"/>
    <col min="3331" max="3331" width="0" style="42" hidden="1" customWidth="1"/>
    <col min="3332" max="3332" width="20" style="42" customWidth="1"/>
    <col min="3333" max="3333" width="19.140625" style="42" customWidth="1"/>
    <col min="3334" max="3334" width="19.85546875" style="42" customWidth="1"/>
    <col min="3335" max="3335" width="18.140625" style="42" customWidth="1"/>
    <col min="3336" max="3337" width="16.7109375" style="42" customWidth="1"/>
    <col min="3338" max="3338" width="22" style="42" customWidth="1"/>
    <col min="3339" max="3339" width="20.7109375" style="42" customWidth="1"/>
    <col min="3340" max="3340" width="22.140625" style="42" customWidth="1"/>
    <col min="3341" max="3341" width="22.85546875" style="42" customWidth="1"/>
    <col min="3342" max="3342" width="10.42578125" style="42" customWidth="1"/>
    <col min="3343" max="3343" width="10.42578125" style="42" bestFit="1" customWidth="1"/>
    <col min="3344" max="3346" width="9.140625" style="42"/>
    <col min="3347" max="3347" width="9.42578125" style="42" bestFit="1" customWidth="1"/>
    <col min="3348" max="3348" width="10.140625" style="42" bestFit="1" customWidth="1"/>
    <col min="3349" max="3584" width="9.140625" style="42"/>
    <col min="3585" max="3585" width="12" style="42" customWidth="1"/>
    <col min="3586" max="3586" width="27.7109375" style="42" customWidth="1"/>
    <col min="3587" max="3587" width="0" style="42" hidden="1" customWidth="1"/>
    <col min="3588" max="3588" width="20" style="42" customWidth="1"/>
    <col min="3589" max="3589" width="19.140625" style="42" customWidth="1"/>
    <col min="3590" max="3590" width="19.85546875" style="42" customWidth="1"/>
    <col min="3591" max="3591" width="18.140625" style="42" customWidth="1"/>
    <col min="3592" max="3593" width="16.7109375" style="42" customWidth="1"/>
    <col min="3594" max="3594" width="22" style="42" customWidth="1"/>
    <col min="3595" max="3595" width="20.7109375" style="42" customWidth="1"/>
    <col min="3596" max="3596" width="22.140625" style="42" customWidth="1"/>
    <col min="3597" max="3597" width="22.85546875" style="42" customWidth="1"/>
    <col min="3598" max="3598" width="10.42578125" style="42" customWidth="1"/>
    <col min="3599" max="3599" width="10.42578125" style="42" bestFit="1" customWidth="1"/>
    <col min="3600" max="3602" width="9.140625" style="42"/>
    <col min="3603" max="3603" width="9.42578125" style="42" bestFit="1" customWidth="1"/>
    <col min="3604" max="3604" width="10.140625" style="42" bestFit="1" customWidth="1"/>
    <col min="3605" max="3840" width="9.140625" style="42"/>
    <col min="3841" max="3841" width="12" style="42" customWidth="1"/>
    <col min="3842" max="3842" width="27.7109375" style="42" customWidth="1"/>
    <col min="3843" max="3843" width="0" style="42" hidden="1" customWidth="1"/>
    <col min="3844" max="3844" width="20" style="42" customWidth="1"/>
    <col min="3845" max="3845" width="19.140625" style="42" customWidth="1"/>
    <col min="3846" max="3846" width="19.85546875" style="42" customWidth="1"/>
    <col min="3847" max="3847" width="18.140625" style="42" customWidth="1"/>
    <col min="3848" max="3849" width="16.7109375" style="42" customWidth="1"/>
    <col min="3850" max="3850" width="22" style="42" customWidth="1"/>
    <col min="3851" max="3851" width="20.7109375" style="42" customWidth="1"/>
    <col min="3852" max="3852" width="22.140625" style="42" customWidth="1"/>
    <col min="3853" max="3853" width="22.85546875" style="42" customWidth="1"/>
    <col min="3854" max="3854" width="10.42578125" style="42" customWidth="1"/>
    <col min="3855" max="3855" width="10.42578125" style="42" bestFit="1" customWidth="1"/>
    <col min="3856" max="3858" width="9.140625" style="42"/>
    <col min="3859" max="3859" width="9.42578125" style="42" bestFit="1" customWidth="1"/>
    <col min="3860" max="3860" width="10.140625" style="42" bestFit="1" customWidth="1"/>
    <col min="3861" max="4096" width="9.140625" style="42"/>
    <col min="4097" max="4097" width="12" style="42" customWidth="1"/>
    <col min="4098" max="4098" width="27.7109375" style="42" customWidth="1"/>
    <col min="4099" max="4099" width="0" style="42" hidden="1" customWidth="1"/>
    <col min="4100" max="4100" width="20" style="42" customWidth="1"/>
    <col min="4101" max="4101" width="19.140625" style="42" customWidth="1"/>
    <col min="4102" max="4102" width="19.85546875" style="42" customWidth="1"/>
    <col min="4103" max="4103" width="18.140625" style="42" customWidth="1"/>
    <col min="4104" max="4105" width="16.7109375" style="42" customWidth="1"/>
    <col min="4106" max="4106" width="22" style="42" customWidth="1"/>
    <col min="4107" max="4107" width="20.7109375" style="42" customWidth="1"/>
    <col min="4108" max="4108" width="22.140625" style="42" customWidth="1"/>
    <col min="4109" max="4109" width="22.85546875" style="42" customWidth="1"/>
    <col min="4110" max="4110" width="10.42578125" style="42" customWidth="1"/>
    <col min="4111" max="4111" width="10.42578125" style="42" bestFit="1" customWidth="1"/>
    <col min="4112" max="4114" width="9.140625" style="42"/>
    <col min="4115" max="4115" width="9.42578125" style="42" bestFit="1" customWidth="1"/>
    <col min="4116" max="4116" width="10.140625" style="42" bestFit="1" customWidth="1"/>
    <col min="4117" max="4352" width="9.140625" style="42"/>
    <col min="4353" max="4353" width="12" style="42" customWidth="1"/>
    <col min="4354" max="4354" width="27.7109375" style="42" customWidth="1"/>
    <col min="4355" max="4355" width="0" style="42" hidden="1" customWidth="1"/>
    <col min="4356" max="4356" width="20" style="42" customWidth="1"/>
    <col min="4357" max="4357" width="19.140625" style="42" customWidth="1"/>
    <col min="4358" max="4358" width="19.85546875" style="42" customWidth="1"/>
    <col min="4359" max="4359" width="18.140625" style="42" customWidth="1"/>
    <col min="4360" max="4361" width="16.7109375" style="42" customWidth="1"/>
    <col min="4362" max="4362" width="22" style="42" customWidth="1"/>
    <col min="4363" max="4363" width="20.7109375" style="42" customWidth="1"/>
    <col min="4364" max="4364" width="22.140625" style="42" customWidth="1"/>
    <col min="4365" max="4365" width="22.85546875" style="42" customWidth="1"/>
    <col min="4366" max="4366" width="10.42578125" style="42" customWidth="1"/>
    <col min="4367" max="4367" width="10.42578125" style="42" bestFit="1" customWidth="1"/>
    <col min="4368" max="4370" width="9.140625" style="42"/>
    <col min="4371" max="4371" width="9.42578125" style="42" bestFit="1" customWidth="1"/>
    <col min="4372" max="4372" width="10.140625" style="42" bestFit="1" customWidth="1"/>
    <col min="4373" max="4608" width="9.140625" style="42"/>
    <col min="4609" max="4609" width="12" style="42" customWidth="1"/>
    <col min="4610" max="4610" width="27.7109375" style="42" customWidth="1"/>
    <col min="4611" max="4611" width="0" style="42" hidden="1" customWidth="1"/>
    <col min="4612" max="4612" width="20" style="42" customWidth="1"/>
    <col min="4613" max="4613" width="19.140625" style="42" customWidth="1"/>
    <col min="4614" max="4614" width="19.85546875" style="42" customWidth="1"/>
    <col min="4615" max="4615" width="18.140625" style="42" customWidth="1"/>
    <col min="4616" max="4617" width="16.7109375" style="42" customWidth="1"/>
    <col min="4618" max="4618" width="22" style="42" customWidth="1"/>
    <col min="4619" max="4619" width="20.7109375" style="42" customWidth="1"/>
    <col min="4620" max="4620" width="22.140625" style="42" customWidth="1"/>
    <col min="4621" max="4621" width="22.85546875" style="42" customWidth="1"/>
    <col min="4622" max="4622" width="10.42578125" style="42" customWidth="1"/>
    <col min="4623" max="4623" width="10.42578125" style="42" bestFit="1" customWidth="1"/>
    <col min="4624" max="4626" width="9.140625" style="42"/>
    <col min="4627" max="4627" width="9.42578125" style="42" bestFit="1" customWidth="1"/>
    <col min="4628" max="4628" width="10.140625" style="42" bestFit="1" customWidth="1"/>
    <col min="4629" max="4864" width="9.140625" style="42"/>
    <col min="4865" max="4865" width="12" style="42" customWidth="1"/>
    <col min="4866" max="4866" width="27.7109375" style="42" customWidth="1"/>
    <col min="4867" max="4867" width="0" style="42" hidden="1" customWidth="1"/>
    <col min="4868" max="4868" width="20" style="42" customWidth="1"/>
    <col min="4869" max="4869" width="19.140625" style="42" customWidth="1"/>
    <col min="4870" max="4870" width="19.85546875" style="42" customWidth="1"/>
    <col min="4871" max="4871" width="18.140625" style="42" customWidth="1"/>
    <col min="4872" max="4873" width="16.7109375" style="42" customWidth="1"/>
    <col min="4874" max="4874" width="22" style="42" customWidth="1"/>
    <col min="4875" max="4875" width="20.7109375" style="42" customWidth="1"/>
    <col min="4876" max="4876" width="22.140625" style="42" customWidth="1"/>
    <col min="4877" max="4877" width="22.85546875" style="42" customWidth="1"/>
    <col min="4878" max="4878" width="10.42578125" style="42" customWidth="1"/>
    <col min="4879" max="4879" width="10.42578125" style="42" bestFit="1" customWidth="1"/>
    <col min="4880" max="4882" width="9.140625" style="42"/>
    <col min="4883" max="4883" width="9.42578125" style="42" bestFit="1" customWidth="1"/>
    <col min="4884" max="4884" width="10.140625" style="42" bestFit="1" customWidth="1"/>
    <col min="4885" max="5120" width="9.140625" style="42"/>
    <col min="5121" max="5121" width="12" style="42" customWidth="1"/>
    <col min="5122" max="5122" width="27.7109375" style="42" customWidth="1"/>
    <col min="5123" max="5123" width="0" style="42" hidden="1" customWidth="1"/>
    <col min="5124" max="5124" width="20" style="42" customWidth="1"/>
    <col min="5125" max="5125" width="19.140625" style="42" customWidth="1"/>
    <col min="5126" max="5126" width="19.85546875" style="42" customWidth="1"/>
    <col min="5127" max="5127" width="18.140625" style="42" customWidth="1"/>
    <col min="5128" max="5129" width="16.7109375" style="42" customWidth="1"/>
    <col min="5130" max="5130" width="22" style="42" customWidth="1"/>
    <col min="5131" max="5131" width="20.7109375" style="42" customWidth="1"/>
    <col min="5132" max="5132" width="22.140625" style="42" customWidth="1"/>
    <col min="5133" max="5133" width="22.85546875" style="42" customWidth="1"/>
    <col min="5134" max="5134" width="10.42578125" style="42" customWidth="1"/>
    <col min="5135" max="5135" width="10.42578125" style="42" bestFit="1" customWidth="1"/>
    <col min="5136" max="5138" width="9.140625" style="42"/>
    <col min="5139" max="5139" width="9.42578125" style="42" bestFit="1" customWidth="1"/>
    <col min="5140" max="5140" width="10.140625" style="42" bestFit="1" customWidth="1"/>
    <col min="5141" max="5376" width="9.140625" style="42"/>
    <col min="5377" max="5377" width="12" style="42" customWidth="1"/>
    <col min="5378" max="5378" width="27.7109375" style="42" customWidth="1"/>
    <col min="5379" max="5379" width="0" style="42" hidden="1" customWidth="1"/>
    <col min="5380" max="5380" width="20" style="42" customWidth="1"/>
    <col min="5381" max="5381" width="19.140625" style="42" customWidth="1"/>
    <col min="5382" max="5382" width="19.85546875" style="42" customWidth="1"/>
    <col min="5383" max="5383" width="18.140625" style="42" customWidth="1"/>
    <col min="5384" max="5385" width="16.7109375" style="42" customWidth="1"/>
    <col min="5386" max="5386" width="22" style="42" customWidth="1"/>
    <col min="5387" max="5387" width="20.7109375" style="42" customWidth="1"/>
    <col min="5388" max="5388" width="22.140625" style="42" customWidth="1"/>
    <col min="5389" max="5389" width="22.85546875" style="42" customWidth="1"/>
    <col min="5390" max="5390" width="10.42578125" style="42" customWidth="1"/>
    <col min="5391" max="5391" width="10.42578125" style="42" bestFit="1" customWidth="1"/>
    <col min="5392" max="5394" width="9.140625" style="42"/>
    <col min="5395" max="5395" width="9.42578125" style="42" bestFit="1" customWidth="1"/>
    <col min="5396" max="5396" width="10.140625" style="42" bestFit="1" customWidth="1"/>
    <col min="5397" max="5632" width="9.140625" style="42"/>
    <col min="5633" max="5633" width="12" style="42" customWidth="1"/>
    <col min="5634" max="5634" width="27.7109375" style="42" customWidth="1"/>
    <col min="5635" max="5635" width="0" style="42" hidden="1" customWidth="1"/>
    <col min="5636" max="5636" width="20" style="42" customWidth="1"/>
    <col min="5637" max="5637" width="19.140625" style="42" customWidth="1"/>
    <col min="5638" max="5638" width="19.85546875" style="42" customWidth="1"/>
    <col min="5639" max="5639" width="18.140625" style="42" customWidth="1"/>
    <col min="5640" max="5641" width="16.7109375" style="42" customWidth="1"/>
    <col min="5642" max="5642" width="22" style="42" customWidth="1"/>
    <col min="5643" max="5643" width="20.7109375" style="42" customWidth="1"/>
    <col min="5644" max="5644" width="22.140625" style="42" customWidth="1"/>
    <col min="5645" max="5645" width="22.85546875" style="42" customWidth="1"/>
    <col min="5646" max="5646" width="10.42578125" style="42" customWidth="1"/>
    <col min="5647" max="5647" width="10.42578125" style="42" bestFit="1" customWidth="1"/>
    <col min="5648" max="5650" width="9.140625" style="42"/>
    <col min="5651" max="5651" width="9.42578125" style="42" bestFit="1" customWidth="1"/>
    <col min="5652" max="5652" width="10.140625" style="42" bestFit="1" customWidth="1"/>
    <col min="5653" max="5888" width="9.140625" style="42"/>
    <col min="5889" max="5889" width="12" style="42" customWidth="1"/>
    <col min="5890" max="5890" width="27.7109375" style="42" customWidth="1"/>
    <col min="5891" max="5891" width="0" style="42" hidden="1" customWidth="1"/>
    <col min="5892" max="5892" width="20" style="42" customWidth="1"/>
    <col min="5893" max="5893" width="19.140625" style="42" customWidth="1"/>
    <col min="5894" max="5894" width="19.85546875" style="42" customWidth="1"/>
    <col min="5895" max="5895" width="18.140625" style="42" customWidth="1"/>
    <col min="5896" max="5897" width="16.7109375" style="42" customWidth="1"/>
    <col min="5898" max="5898" width="22" style="42" customWidth="1"/>
    <col min="5899" max="5899" width="20.7109375" style="42" customWidth="1"/>
    <col min="5900" max="5900" width="22.140625" style="42" customWidth="1"/>
    <col min="5901" max="5901" width="22.85546875" style="42" customWidth="1"/>
    <col min="5902" max="5902" width="10.42578125" style="42" customWidth="1"/>
    <col min="5903" max="5903" width="10.42578125" style="42" bestFit="1" customWidth="1"/>
    <col min="5904" max="5906" width="9.140625" style="42"/>
    <col min="5907" max="5907" width="9.42578125" style="42" bestFit="1" customWidth="1"/>
    <col min="5908" max="5908" width="10.140625" style="42" bestFit="1" customWidth="1"/>
    <col min="5909" max="6144" width="9.140625" style="42"/>
    <col min="6145" max="6145" width="12" style="42" customWidth="1"/>
    <col min="6146" max="6146" width="27.7109375" style="42" customWidth="1"/>
    <col min="6147" max="6147" width="0" style="42" hidden="1" customWidth="1"/>
    <col min="6148" max="6148" width="20" style="42" customWidth="1"/>
    <col min="6149" max="6149" width="19.140625" style="42" customWidth="1"/>
    <col min="6150" max="6150" width="19.85546875" style="42" customWidth="1"/>
    <col min="6151" max="6151" width="18.140625" style="42" customWidth="1"/>
    <col min="6152" max="6153" width="16.7109375" style="42" customWidth="1"/>
    <col min="6154" max="6154" width="22" style="42" customWidth="1"/>
    <col min="6155" max="6155" width="20.7109375" style="42" customWidth="1"/>
    <col min="6156" max="6156" width="22.140625" style="42" customWidth="1"/>
    <col min="6157" max="6157" width="22.85546875" style="42" customWidth="1"/>
    <col min="6158" max="6158" width="10.42578125" style="42" customWidth="1"/>
    <col min="6159" max="6159" width="10.42578125" style="42" bestFit="1" customWidth="1"/>
    <col min="6160" max="6162" width="9.140625" style="42"/>
    <col min="6163" max="6163" width="9.42578125" style="42" bestFit="1" customWidth="1"/>
    <col min="6164" max="6164" width="10.140625" style="42" bestFit="1" customWidth="1"/>
    <col min="6165" max="6400" width="9.140625" style="42"/>
    <col min="6401" max="6401" width="12" style="42" customWidth="1"/>
    <col min="6402" max="6402" width="27.7109375" style="42" customWidth="1"/>
    <col min="6403" max="6403" width="0" style="42" hidden="1" customWidth="1"/>
    <col min="6404" max="6404" width="20" style="42" customWidth="1"/>
    <col min="6405" max="6405" width="19.140625" style="42" customWidth="1"/>
    <col min="6406" max="6406" width="19.85546875" style="42" customWidth="1"/>
    <col min="6407" max="6407" width="18.140625" style="42" customWidth="1"/>
    <col min="6408" max="6409" width="16.7109375" style="42" customWidth="1"/>
    <col min="6410" max="6410" width="22" style="42" customWidth="1"/>
    <col min="6411" max="6411" width="20.7109375" style="42" customWidth="1"/>
    <col min="6412" max="6412" width="22.140625" style="42" customWidth="1"/>
    <col min="6413" max="6413" width="22.85546875" style="42" customWidth="1"/>
    <col min="6414" max="6414" width="10.42578125" style="42" customWidth="1"/>
    <col min="6415" max="6415" width="10.42578125" style="42" bestFit="1" customWidth="1"/>
    <col min="6416" max="6418" width="9.140625" style="42"/>
    <col min="6419" max="6419" width="9.42578125" style="42" bestFit="1" customWidth="1"/>
    <col min="6420" max="6420" width="10.140625" style="42" bestFit="1" customWidth="1"/>
    <col min="6421" max="6656" width="9.140625" style="42"/>
    <col min="6657" max="6657" width="12" style="42" customWidth="1"/>
    <col min="6658" max="6658" width="27.7109375" style="42" customWidth="1"/>
    <col min="6659" max="6659" width="0" style="42" hidden="1" customWidth="1"/>
    <col min="6660" max="6660" width="20" style="42" customWidth="1"/>
    <col min="6661" max="6661" width="19.140625" style="42" customWidth="1"/>
    <col min="6662" max="6662" width="19.85546875" style="42" customWidth="1"/>
    <col min="6663" max="6663" width="18.140625" style="42" customWidth="1"/>
    <col min="6664" max="6665" width="16.7109375" style="42" customWidth="1"/>
    <col min="6666" max="6666" width="22" style="42" customWidth="1"/>
    <col min="6667" max="6667" width="20.7109375" style="42" customWidth="1"/>
    <col min="6668" max="6668" width="22.140625" style="42" customWidth="1"/>
    <col min="6669" max="6669" width="22.85546875" style="42" customWidth="1"/>
    <col min="6670" max="6670" width="10.42578125" style="42" customWidth="1"/>
    <col min="6671" max="6671" width="10.42578125" style="42" bestFit="1" customWidth="1"/>
    <col min="6672" max="6674" width="9.140625" style="42"/>
    <col min="6675" max="6675" width="9.42578125" style="42" bestFit="1" customWidth="1"/>
    <col min="6676" max="6676" width="10.140625" style="42" bestFit="1" customWidth="1"/>
    <col min="6677" max="6912" width="9.140625" style="42"/>
    <col min="6913" max="6913" width="12" style="42" customWidth="1"/>
    <col min="6914" max="6914" width="27.7109375" style="42" customWidth="1"/>
    <col min="6915" max="6915" width="0" style="42" hidden="1" customWidth="1"/>
    <col min="6916" max="6916" width="20" style="42" customWidth="1"/>
    <col min="6917" max="6917" width="19.140625" style="42" customWidth="1"/>
    <col min="6918" max="6918" width="19.85546875" style="42" customWidth="1"/>
    <col min="6919" max="6919" width="18.140625" style="42" customWidth="1"/>
    <col min="6920" max="6921" width="16.7109375" style="42" customWidth="1"/>
    <col min="6922" max="6922" width="22" style="42" customWidth="1"/>
    <col min="6923" max="6923" width="20.7109375" style="42" customWidth="1"/>
    <col min="6924" max="6924" width="22.140625" style="42" customWidth="1"/>
    <col min="6925" max="6925" width="22.85546875" style="42" customWidth="1"/>
    <col min="6926" max="6926" width="10.42578125" style="42" customWidth="1"/>
    <col min="6927" max="6927" width="10.42578125" style="42" bestFit="1" customWidth="1"/>
    <col min="6928" max="6930" width="9.140625" style="42"/>
    <col min="6931" max="6931" width="9.42578125" style="42" bestFit="1" customWidth="1"/>
    <col min="6932" max="6932" width="10.140625" style="42" bestFit="1" customWidth="1"/>
    <col min="6933" max="7168" width="9.140625" style="42"/>
    <col min="7169" max="7169" width="12" style="42" customWidth="1"/>
    <col min="7170" max="7170" width="27.7109375" style="42" customWidth="1"/>
    <col min="7171" max="7171" width="0" style="42" hidden="1" customWidth="1"/>
    <col min="7172" max="7172" width="20" style="42" customWidth="1"/>
    <col min="7173" max="7173" width="19.140625" style="42" customWidth="1"/>
    <col min="7174" max="7174" width="19.85546875" style="42" customWidth="1"/>
    <col min="7175" max="7175" width="18.140625" style="42" customWidth="1"/>
    <col min="7176" max="7177" width="16.7109375" style="42" customWidth="1"/>
    <col min="7178" max="7178" width="22" style="42" customWidth="1"/>
    <col min="7179" max="7179" width="20.7109375" style="42" customWidth="1"/>
    <col min="7180" max="7180" width="22.140625" style="42" customWidth="1"/>
    <col min="7181" max="7181" width="22.85546875" style="42" customWidth="1"/>
    <col min="7182" max="7182" width="10.42578125" style="42" customWidth="1"/>
    <col min="7183" max="7183" width="10.42578125" style="42" bestFit="1" customWidth="1"/>
    <col min="7184" max="7186" width="9.140625" style="42"/>
    <col min="7187" max="7187" width="9.42578125" style="42" bestFit="1" customWidth="1"/>
    <col min="7188" max="7188" width="10.140625" style="42" bestFit="1" customWidth="1"/>
    <col min="7189" max="7424" width="9.140625" style="42"/>
    <col min="7425" max="7425" width="12" style="42" customWidth="1"/>
    <col min="7426" max="7426" width="27.7109375" style="42" customWidth="1"/>
    <col min="7427" max="7427" width="0" style="42" hidden="1" customWidth="1"/>
    <col min="7428" max="7428" width="20" style="42" customWidth="1"/>
    <col min="7429" max="7429" width="19.140625" style="42" customWidth="1"/>
    <col min="7430" max="7430" width="19.85546875" style="42" customWidth="1"/>
    <col min="7431" max="7431" width="18.140625" style="42" customWidth="1"/>
    <col min="7432" max="7433" width="16.7109375" style="42" customWidth="1"/>
    <col min="7434" max="7434" width="22" style="42" customWidth="1"/>
    <col min="7435" max="7435" width="20.7109375" style="42" customWidth="1"/>
    <col min="7436" max="7436" width="22.140625" style="42" customWidth="1"/>
    <col min="7437" max="7437" width="22.85546875" style="42" customWidth="1"/>
    <col min="7438" max="7438" width="10.42578125" style="42" customWidth="1"/>
    <col min="7439" max="7439" width="10.42578125" style="42" bestFit="1" customWidth="1"/>
    <col min="7440" max="7442" width="9.140625" style="42"/>
    <col min="7443" max="7443" width="9.42578125" style="42" bestFit="1" customWidth="1"/>
    <col min="7444" max="7444" width="10.140625" style="42" bestFit="1" customWidth="1"/>
    <col min="7445" max="7680" width="9.140625" style="42"/>
    <col min="7681" max="7681" width="12" style="42" customWidth="1"/>
    <col min="7682" max="7682" width="27.7109375" style="42" customWidth="1"/>
    <col min="7683" max="7683" width="0" style="42" hidden="1" customWidth="1"/>
    <col min="7684" max="7684" width="20" style="42" customWidth="1"/>
    <col min="7685" max="7685" width="19.140625" style="42" customWidth="1"/>
    <col min="7686" max="7686" width="19.85546875" style="42" customWidth="1"/>
    <col min="7687" max="7687" width="18.140625" style="42" customWidth="1"/>
    <col min="7688" max="7689" width="16.7109375" style="42" customWidth="1"/>
    <col min="7690" max="7690" width="22" style="42" customWidth="1"/>
    <col min="7691" max="7691" width="20.7109375" style="42" customWidth="1"/>
    <col min="7692" max="7692" width="22.140625" style="42" customWidth="1"/>
    <col min="7693" max="7693" width="22.85546875" style="42" customWidth="1"/>
    <col min="7694" max="7694" width="10.42578125" style="42" customWidth="1"/>
    <col min="7695" max="7695" width="10.42578125" style="42" bestFit="1" customWidth="1"/>
    <col min="7696" max="7698" width="9.140625" style="42"/>
    <col min="7699" max="7699" width="9.42578125" style="42" bestFit="1" customWidth="1"/>
    <col min="7700" max="7700" width="10.140625" style="42" bestFit="1" customWidth="1"/>
    <col min="7701" max="7936" width="9.140625" style="42"/>
    <col min="7937" max="7937" width="12" style="42" customWidth="1"/>
    <col min="7938" max="7938" width="27.7109375" style="42" customWidth="1"/>
    <col min="7939" max="7939" width="0" style="42" hidden="1" customWidth="1"/>
    <col min="7940" max="7940" width="20" style="42" customWidth="1"/>
    <col min="7941" max="7941" width="19.140625" style="42" customWidth="1"/>
    <col min="7942" max="7942" width="19.85546875" style="42" customWidth="1"/>
    <col min="7943" max="7943" width="18.140625" style="42" customWidth="1"/>
    <col min="7944" max="7945" width="16.7109375" style="42" customWidth="1"/>
    <col min="7946" max="7946" width="22" style="42" customWidth="1"/>
    <col min="7947" max="7947" width="20.7109375" style="42" customWidth="1"/>
    <col min="7948" max="7948" width="22.140625" style="42" customWidth="1"/>
    <col min="7949" max="7949" width="22.85546875" style="42" customWidth="1"/>
    <col min="7950" max="7950" width="10.42578125" style="42" customWidth="1"/>
    <col min="7951" max="7951" width="10.42578125" style="42" bestFit="1" customWidth="1"/>
    <col min="7952" max="7954" width="9.140625" style="42"/>
    <col min="7955" max="7955" width="9.42578125" style="42" bestFit="1" customWidth="1"/>
    <col min="7956" max="7956" width="10.140625" style="42" bestFit="1" customWidth="1"/>
    <col min="7957" max="8192" width="9.140625" style="42"/>
    <col min="8193" max="8193" width="12" style="42" customWidth="1"/>
    <col min="8194" max="8194" width="27.7109375" style="42" customWidth="1"/>
    <col min="8195" max="8195" width="0" style="42" hidden="1" customWidth="1"/>
    <col min="8196" max="8196" width="20" style="42" customWidth="1"/>
    <col min="8197" max="8197" width="19.140625" style="42" customWidth="1"/>
    <col min="8198" max="8198" width="19.85546875" style="42" customWidth="1"/>
    <col min="8199" max="8199" width="18.140625" style="42" customWidth="1"/>
    <col min="8200" max="8201" width="16.7109375" style="42" customWidth="1"/>
    <col min="8202" max="8202" width="22" style="42" customWidth="1"/>
    <col min="8203" max="8203" width="20.7109375" style="42" customWidth="1"/>
    <col min="8204" max="8204" width="22.140625" style="42" customWidth="1"/>
    <col min="8205" max="8205" width="22.85546875" style="42" customWidth="1"/>
    <col min="8206" max="8206" width="10.42578125" style="42" customWidth="1"/>
    <col min="8207" max="8207" width="10.42578125" style="42" bestFit="1" customWidth="1"/>
    <col min="8208" max="8210" width="9.140625" style="42"/>
    <col min="8211" max="8211" width="9.42578125" style="42" bestFit="1" customWidth="1"/>
    <col min="8212" max="8212" width="10.140625" style="42" bestFit="1" customWidth="1"/>
    <col min="8213" max="8448" width="9.140625" style="42"/>
    <col min="8449" max="8449" width="12" style="42" customWidth="1"/>
    <col min="8450" max="8450" width="27.7109375" style="42" customWidth="1"/>
    <col min="8451" max="8451" width="0" style="42" hidden="1" customWidth="1"/>
    <col min="8452" max="8452" width="20" style="42" customWidth="1"/>
    <col min="8453" max="8453" width="19.140625" style="42" customWidth="1"/>
    <col min="8454" max="8454" width="19.85546875" style="42" customWidth="1"/>
    <col min="8455" max="8455" width="18.140625" style="42" customWidth="1"/>
    <col min="8456" max="8457" width="16.7109375" style="42" customWidth="1"/>
    <col min="8458" max="8458" width="22" style="42" customWidth="1"/>
    <col min="8459" max="8459" width="20.7109375" style="42" customWidth="1"/>
    <col min="8460" max="8460" width="22.140625" style="42" customWidth="1"/>
    <col min="8461" max="8461" width="22.85546875" style="42" customWidth="1"/>
    <col min="8462" max="8462" width="10.42578125" style="42" customWidth="1"/>
    <col min="8463" max="8463" width="10.42578125" style="42" bestFit="1" customWidth="1"/>
    <col min="8464" max="8466" width="9.140625" style="42"/>
    <col min="8467" max="8467" width="9.42578125" style="42" bestFit="1" customWidth="1"/>
    <col min="8468" max="8468" width="10.140625" style="42" bestFit="1" customWidth="1"/>
    <col min="8469" max="8704" width="9.140625" style="42"/>
    <col min="8705" max="8705" width="12" style="42" customWidth="1"/>
    <col min="8706" max="8706" width="27.7109375" style="42" customWidth="1"/>
    <col min="8707" max="8707" width="0" style="42" hidden="1" customWidth="1"/>
    <col min="8708" max="8708" width="20" style="42" customWidth="1"/>
    <col min="8709" max="8709" width="19.140625" style="42" customWidth="1"/>
    <col min="8710" max="8710" width="19.85546875" style="42" customWidth="1"/>
    <col min="8711" max="8711" width="18.140625" style="42" customWidth="1"/>
    <col min="8712" max="8713" width="16.7109375" style="42" customWidth="1"/>
    <col min="8714" max="8714" width="22" style="42" customWidth="1"/>
    <col min="8715" max="8715" width="20.7109375" style="42" customWidth="1"/>
    <col min="8716" max="8716" width="22.140625" style="42" customWidth="1"/>
    <col min="8717" max="8717" width="22.85546875" style="42" customWidth="1"/>
    <col min="8718" max="8718" width="10.42578125" style="42" customWidth="1"/>
    <col min="8719" max="8719" width="10.42578125" style="42" bestFit="1" customWidth="1"/>
    <col min="8720" max="8722" width="9.140625" style="42"/>
    <col min="8723" max="8723" width="9.42578125" style="42" bestFit="1" customWidth="1"/>
    <col min="8724" max="8724" width="10.140625" style="42" bestFit="1" customWidth="1"/>
    <col min="8725" max="8960" width="9.140625" style="42"/>
    <col min="8961" max="8961" width="12" style="42" customWidth="1"/>
    <col min="8962" max="8962" width="27.7109375" style="42" customWidth="1"/>
    <col min="8963" max="8963" width="0" style="42" hidden="1" customWidth="1"/>
    <col min="8964" max="8964" width="20" style="42" customWidth="1"/>
    <col min="8965" max="8965" width="19.140625" style="42" customWidth="1"/>
    <col min="8966" max="8966" width="19.85546875" style="42" customWidth="1"/>
    <col min="8967" max="8967" width="18.140625" style="42" customWidth="1"/>
    <col min="8968" max="8969" width="16.7109375" style="42" customWidth="1"/>
    <col min="8970" max="8970" width="22" style="42" customWidth="1"/>
    <col min="8971" max="8971" width="20.7109375" style="42" customWidth="1"/>
    <col min="8972" max="8972" width="22.140625" style="42" customWidth="1"/>
    <col min="8973" max="8973" width="22.85546875" style="42" customWidth="1"/>
    <col min="8974" max="8974" width="10.42578125" style="42" customWidth="1"/>
    <col min="8975" max="8975" width="10.42578125" style="42" bestFit="1" customWidth="1"/>
    <col min="8976" max="8978" width="9.140625" style="42"/>
    <col min="8979" max="8979" width="9.42578125" style="42" bestFit="1" customWidth="1"/>
    <col min="8980" max="8980" width="10.140625" style="42" bestFit="1" customWidth="1"/>
    <col min="8981" max="9216" width="9.140625" style="42"/>
    <col min="9217" max="9217" width="12" style="42" customWidth="1"/>
    <col min="9218" max="9218" width="27.7109375" style="42" customWidth="1"/>
    <col min="9219" max="9219" width="0" style="42" hidden="1" customWidth="1"/>
    <col min="9220" max="9220" width="20" style="42" customWidth="1"/>
    <col min="9221" max="9221" width="19.140625" style="42" customWidth="1"/>
    <col min="9222" max="9222" width="19.85546875" style="42" customWidth="1"/>
    <col min="9223" max="9223" width="18.140625" style="42" customWidth="1"/>
    <col min="9224" max="9225" width="16.7109375" style="42" customWidth="1"/>
    <col min="9226" max="9226" width="22" style="42" customWidth="1"/>
    <col min="9227" max="9227" width="20.7109375" style="42" customWidth="1"/>
    <col min="9228" max="9228" width="22.140625" style="42" customWidth="1"/>
    <col min="9229" max="9229" width="22.85546875" style="42" customWidth="1"/>
    <col min="9230" max="9230" width="10.42578125" style="42" customWidth="1"/>
    <col min="9231" max="9231" width="10.42578125" style="42" bestFit="1" customWidth="1"/>
    <col min="9232" max="9234" width="9.140625" style="42"/>
    <col min="9235" max="9235" width="9.42578125" style="42" bestFit="1" customWidth="1"/>
    <col min="9236" max="9236" width="10.140625" style="42" bestFit="1" customWidth="1"/>
    <col min="9237" max="9472" width="9.140625" style="42"/>
    <col min="9473" max="9473" width="12" style="42" customWidth="1"/>
    <col min="9474" max="9474" width="27.7109375" style="42" customWidth="1"/>
    <col min="9475" max="9475" width="0" style="42" hidden="1" customWidth="1"/>
    <col min="9476" max="9476" width="20" style="42" customWidth="1"/>
    <col min="9477" max="9477" width="19.140625" style="42" customWidth="1"/>
    <col min="9478" max="9478" width="19.85546875" style="42" customWidth="1"/>
    <col min="9479" max="9479" width="18.140625" style="42" customWidth="1"/>
    <col min="9480" max="9481" width="16.7109375" style="42" customWidth="1"/>
    <col min="9482" max="9482" width="22" style="42" customWidth="1"/>
    <col min="9483" max="9483" width="20.7109375" style="42" customWidth="1"/>
    <col min="9484" max="9484" width="22.140625" style="42" customWidth="1"/>
    <col min="9485" max="9485" width="22.85546875" style="42" customWidth="1"/>
    <col min="9486" max="9486" width="10.42578125" style="42" customWidth="1"/>
    <col min="9487" max="9487" width="10.42578125" style="42" bestFit="1" customWidth="1"/>
    <col min="9488" max="9490" width="9.140625" style="42"/>
    <col min="9491" max="9491" width="9.42578125" style="42" bestFit="1" customWidth="1"/>
    <col min="9492" max="9492" width="10.140625" style="42" bestFit="1" customWidth="1"/>
    <col min="9493" max="9728" width="9.140625" style="42"/>
    <col min="9729" max="9729" width="12" style="42" customWidth="1"/>
    <col min="9730" max="9730" width="27.7109375" style="42" customWidth="1"/>
    <col min="9731" max="9731" width="0" style="42" hidden="1" customWidth="1"/>
    <col min="9732" max="9732" width="20" style="42" customWidth="1"/>
    <col min="9733" max="9733" width="19.140625" style="42" customWidth="1"/>
    <col min="9734" max="9734" width="19.85546875" style="42" customWidth="1"/>
    <col min="9735" max="9735" width="18.140625" style="42" customWidth="1"/>
    <col min="9736" max="9737" width="16.7109375" style="42" customWidth="1"/>
    <col min="9738" max="9738" width="22" style="42" customWidth="1"/>
    <col min="9739" max="9739" width="20.7109375" style="42" customWidth="1"/>
    <col min="9740" max="9740" width="22.140625" style="42" customWidth="1"/>
    <col min="9741" max="9741" width="22.85546875" style="42" customWidth="1"/>
    <col min="9742" max="9742" width="10.42578125" style="42" customWidth="1"/>
    <col min="9743" max="9743" width="10.42578125" style="42" bestFit="1" customWidth="1"/>
    <col min="9744" max="9746" width="9.140625" style="42"/>
    <col min="9747" max="9747" width="9.42578125" style="42" bestFit="1" customWidth="1"/>
    <col min="9748" max="9748" width="10.140625" style="42" bestFit="1" customWidth="1"/>
    <col min="9749" max="9984" width="9.140625" style="42"/>
    <col min="9985" max="9985" width="12" style="42" customWidth="1"/>
    <col min="9986" max="9986" width="27.7109375" style="42" customWidth="1"/>
    <col min="9987" max="9987" width="0" style="42" hidden="1" customWidth="1"/>
    <col min="9988" max="9988" width="20" style="42" customWidth="1"/>
    <col min="9989" max="9989" width="19.140625" style="42" customWidth="1"/>
    <col min="9990" max="9990" width="19.85546875" style="42" customWidth="1"/>
    <col min="9991" max="9991" width="18.140625" style="42" customWidth="1"/>
    <col min="9992" max="9993" width="16.7109375" style="42" customWidth="1"/>
    <col min="9994" max="9994" width="22" style="42" customWidth="1"/>
    <col min="9995" max="9995" width="20.7109375" style="42" customWidth="1"/>
    <col min="9996" max="9996" width="22.140625" style="42" customWidth="1"/>
    <col min="9997" max="9997" width="22.85546875" style="42" customWidth="1"/>
    <col min="9998" max="9998" width="10.42578125" style="42" customWidth="1"/>
    <col min="9999" max="9999" width="10.42578125" style="42" bestFit="1" customWidth="1"/>
    <col min="10000" max="10002" width="9.140625" style="42"/>
    <col min="10003" max="10003" width="9.42578125" style="42" bestFit="1" customWidth="1"/>
    <col min="10004" max="10004" width="10.140625" style="42" bestFit="1" customWidth="1"/>
    <col min="10005" max="10240" width="9.140625" style="42"/>
    <col min="10241" max="10241" width="12" style="42" customWidth="1"/>
    <col min="10242" max="10242" width="27.7109375" style="42" customWidth="1"/>
    <col min="10243" max="10243" width="0" style="42" hidden="1" customWidth="1"/>
    <col min="10244" max="10244" width="20" style="42" customWidth="1"/>
    <col min="10245" max="10245" width="19.140625" style="42" customWidth="1"/>
    <col min="10246" max="10246" width="19.85546875" style="42" customWidth="1"/>
    <col min="10247" max="10247" width="18.140625" style="42" customWidth="1"/>
    <col min="10248" max="10249" width="16.7109375" style="42" customWidth="1"/>
    <col min="10250" max="10250" width="22" style="42" customWidth="1"/>
    <col min="10251" max="10251" width="20.7109375" style="42" customWidth="1"/>
    <col min="10252" max="10252" width="22.140625" style="42" customWidth="1"/>
    <col min="10253" max="10253" width="22.85546875" style="42" customWidth="1"/>
    <col min="10254" max="10254" width="10.42578125" style="42" customWidth="1"/>
    <col min="10255" max="10255" width="10.42578125" style="42" bestFit="1" customWidth="1"/>
    <col min="10256" max="10258" width="9.140625" style="42"/>
    <col min="10259" max="10259" width="9.42578125" style="42" bestFit="1" customWidth="1"/>
    <col min="10260" max="10260" width="10.140625" style="42" bestFit="1" customWidth="1"/>
    <col min="10261" max="10496" width="9.140625" style="42"/>
    <col min="10497" max="10497" width="12" style="42" customWidth="1"/>
    <col min="10498" max="10498" width="27.7109375" style="42" customWidth="1"/>
    <col min="10499" max="10499" width="0" style="42" hidden="1" customWidth="1"/>
    <col min="10500" max="10500" width="20" style="42" customWidth="1"/>
    <col min="10501" max="10501" width="19.140625" style="42" customWidth="1"/>
    <col min="10502" max="10502" width="19.85546875" style="42" customWidth="1"/>
    <col min="10503" max="10503" width="18.140625" style="42" customWidth="1"/>
    <col min="10504" max="10505" width="16.7109375" style="42" customWidth="1"/>
    <col min="10506" max="10506" width="22" style="42" customWidth="1"/>
    <col min="10507" max="10507" width="20.7109375" style="42" customWidth="1"/>
    <col min="10508" max="10508" width="22.140625" style="42" customWidth="1"/>
    <col min="10509" max="10509" width="22.85546875" style="42" customWidth="1"/>
    <col min="10510" max="10510" width="10.42578125" style="42" customWidth="1"/>
    <col min="10511" max="10511" width="10.42578125" style="42" bestFit="1" customWidth="1"/>
    <col min="10512" max="10514" width="9.140625" style="42"/>
    <col min="10515" max="10515" width="9.42578125" style="42" bestFit="1" customWidth="1"/>
    <col min="10516" max="10516" width="10.140625" style="42" bestFit="1" customWidth="1"/>
    <col min="10517" max="10752" width="9.140625" style="42"/>
    <col min="10753" max="10753" width="12" style="42" customWidth="1"/>
    <col min="10754" max="10754" width="27.7109375" style="42" customWidth="1"/>
    <col min="10755" max="10755" width="0" style="42" hidden="1" customWidth="1"/>
    <col min="10756" max="10756" width="20" style="42" customWidth="1"/>
    <col min="10757" max="10757" width="19.140625" style="42" customWidth="1"/>
    <col min="10758" max="10758" width="19.85546875" style="42" customWidth="1"/>
    <col min="10759" max="10759" width="18.140625" style="42" customWidth="1"/>
    <col min="10760" max="10761" width="16.7109375" style="42" customWidth="1"/>
    <col min="10762" max="10762" width="22" style="42" customWidth="1"/>
    <col min="10763" max="10763" width="20.7109375" style="42" customWidth="1"/>
    <col min="10764" max="10764" width="22.140625" style="42" customWidth="1"/>
    <col min="10765" max="10765" width="22.85546875" style="42" customWidth="1"/>
    <col min="10766" max="10766" width="10.42578125" style="42" customWidth="1"/>
    <col min="10767" max="10767" width="10.42578125" style="42" bestFit="1" customWidth="1"/>
    <col min="10768" max="10770" width="9.140625" style="42"/>
    <col min="10771" max="10771" width="9.42578125" style="42" bestFit="1" customWidth="1"/>
    <col min="10772" max="10772" width="10.140625" style="42" bestFit="1" customWidth="1"/>
    <col min="10773" max="11008" width="9.140625" style="42"/>
    <col min="11009" max="11009" width="12" style="42" customWidth="1"/>
    <col min="11010" max="11010" width="27.7109375" style="42" customWidth="1"/>
    <col min="11011" max="11011" width="0" style="42" hidden="1" customWidth="1"/>
    <col min="11012" max="11012" width="20" style="42" customWidth="1"/>
    <col min="11013" max="11013" width="19.140625" style="42" customWidth="1"/>
    <col min="11014" max="11014" width="19.85546875" style="42" customWidth="1"/>
    <col min="11015" max="11015" width="18.140625" style="42" customWidth="1"/>
    <col min="11016" max="11017" width="16.7109375" style="42" customWidth="1"/>
    <col min="11018" max="11018" width="22" style="42" customWidth="1"/>
    <col min="11019" max="11019" width="20.7109375" style="42" customWidth="1"/>
    <col min="11020" max="11020" width="22.140625" style="42" customWidth="1"/>
    <col min="11021" max="11021" width="22.85546875" style="42" customWidth="1"/>
    <col min="11022" max="11022" width="10.42578125" style="42" customWidth="1"/>
    <col min="11023" max="11023" width="10.42578125" style="42" bestFit="1" customWidth="1"/>
    <col min="11024" max="11026" width="9.140625" style="42"/>
    <col min="11027" max="11027" width="9.42578125" style="42" bestFit="1" customWidth="1"/>
    <col min="11028" max="11028" width="10.140625" style="42" bestFit="1" customWidth="1"/>
    <col min="11029" max="11264" width="9.140625" style="42"/>
    <col min="11265" max="11265" width="12" style="42" customWidth="1"/>
    <col min="11266" max="11266" width="27.7109375" style="42" customWidth="1"/>
    <col min="11267" max="11267" width="0" style="42" hidden="1" customWidth="1"/>
    <col min="11268" max="11268" width="20" style="42" customWidth="1"/>
    <col min="11269" max="11269" width="19.140625" style="42" customWidth="1"/>
    <col min="11270" max="11270" width="19.85546875" style="42" customWidth="1"/>
    <col min="11271" max="11271" width="18.140625" style="42" customWidth="1"/>
    <col min="11272" max="11273" width="16.7109375" style="42" customWidth="1"/>
    <col min="11274" max="11274" width="22" style="42" customWidth="1"/>
    <col min="11275" max="11275" width="20.7109375" style="42" customWidth="1"/>
    <col min="11276" max="11276" width="22.140625" style="42" customWidth="1"/>
    <col min="11277" max="11277" width="22.85546875" style="42" customWidth="1"/>
    <col min="11278" max="11278" width="10.42578125" style="42" customWidth="1"/>
    <col min="11279" max="11279" width="10.42578125" style="42" bestFit="1" customWidth="1"/>
    <col min="11280" max="11282" width="9.140625" style="42"/>
    <col min="11283" max="11283" width="9.42578125" style="42" bestFit="1" customWidth="1"/>
    <col min="11284" max="11284" width="10.140625" style="42" bestFit="1" customWidth="1"/>
    <col min="11285" max="11520" width="9.140625" style="42"/>
    <col min="11521" max="11521" width="12" style="42" customWidth="1"/>
    <col min="11522" max="11522" width="27.7109375" style="42" customWidth="1"/>
    <col min="11523" max="11523" width="0" style="42" hidden="1" customWidth="1"/>
    <col min="11524" max="11524" width="20" style="42" customWidth="1"/>
    <col min="11525" max="11525" width="19.140625" style="42" customWidth="1"/>
    <col min="11526" max="11526" width="19.85546875" style="42" customWidth="1"/>
    <col min="11527" max="11527" width="18.140625" style="42" customWidth="1"/>
    <col min="11528" max="11529" width="16.7109375" style="42" customWidth="1"/>
    <col min="11530" max="11530" width="22" style="42" customWidth="1"/>
    <col min="11531" max="11531" width="20.7109375" style="42" customWidth="1"/>
    <col min="11532" max="11532" width="22.140625" style="42" customWidth="1"/>
    <col min="11533" max="11533" width="22.85546875" style="42" customWidth="1"/>
    <col min="11534" max="11534" width="10.42578125" style="42" customWidth="1"/>
    <col min="11535" max="11535" width="10.42578125" style="42" bestFit="1" customWidth="1"/>
    <col min="11536" max="11538" width="9.140625" style="42"/>
    <col min="11539" max="11539" width="9.42578125" style="42" bestFit="1" customWidth="1"/>
    <col min="11540" max="11540" width="10.140625" style="42" bestFit="1" customWidth="1"/>
    <col min="11541" max="11776" width="9.140625" style="42"/>
    <col min="11777" max="11777" width="12" style="42" customWidth="1"/>
    <col min="11778" max="11778" width="27.7109375" style="42" customWidth="1"/>
    <col min="11779" max="11779" width="0" style="42" hidden="1" customWidth="1"/>
    <col min="11780" max="11780" width="20" style="42" customWidth="1"/>
    <col min="11781" max="11781" width="19.140625" style="42" customWidth="1"/>
    <col min="11782" max="11782" width="19.85546875" style="42" customWidth="1"/>
    <col min="11783" max="11783" width="18.140625" style="42" customWidth="1"/>
    <col min="11784" max="11785" width="16.7109375" style="42" customWidth="1"/>
    <col min="11786" max="11786" width="22" style="42" customWidth="1"/>
    <col min="11787" max="11787" width="20.7109375" style="42" customWidth="1"/>
    <col min="11788" max="11788" width="22.140625" style="42" customWidth="1"/>
    <col min="11789" max="11789" width="22.85546875" style="42" customWidth="1"/>
    <col min="11790" max="11790" width="10.42578125" style="42" customWidth="1"/>
    <col min="11791" max="11791" width="10.42578125" style="42" bestFit="1" customWidth="1"/>
    <col min="11792" max="11794" width="9.140625" style="42"/>
    <col min="11795" max="11795" width="9.42578125" style="42" bestFit="1" customWidth="1"/>
    <col min="11796" max="11796" width="10.140625" style="42" bestFit="1" customWidth="1"/>
    <col min="11797" max="12032" width="9.140625" style="42"/>
    <col min="12033" max="12033" width="12" style="42" customWidth="1"/>
    <col min="12034" max="12034" width="27.7109375" style="42" customWidth="1"/>
    <col min="12035" max="12035" width="0" style="42" hidden="1" customWidth="1"/>
    <col min="12036" max="12036" width="20" style="42" customWidth="1"/>
    <col min="12037" max="12037" width="19.140625" style="42" customWidth="1"/>
    <col min="12038" max="12038" width="19.85546875" style="42" customWidth="1"/>
    <col min="12039" max="12039" width="18.140625" style="42" customWidth="1"/>
    <col min="12040" max="12041" width="16.7109375" style="42" customWidth="1"/>
    <col min="12042" max="12042" width="22" style="42" customWidth="1"/>
    <col min="12043" max="12043" width="20.7109375" style="42" customWidth="1"/>
    <col min="12044" max="12044" width="22.140625" style="42" customWidth="1"/>
    <col min="12045" max="12045" width="22.85546875" style="42" customWidth="1"/>
    <col min="12046" max="12046" width="10.42578125" style="42" customWidth="1"/>
    <col min="12047" max="12047" width="10.42578125" style="42" bestFit="1" customWidth="1"/>
    <col min="12048" max="12050" width="9.140625" style="42"/>
    <col min="12051" max="12051" width="9.42578125" style="42" bestFit="1" customWidth="1"/>
    <col min="12052" max="12052" width="10.140625" style="42" bestFit="1" customWidth="1"/>
    <col min="12053" max="12288" width="9.140625" style="42"/>
    <col min="12289" max="12289" width="12" style="42" customWidth="1"/>
    <col min="12290" max="12290" width="27.7109375" style="42" customWidth="1"/>
    <col min="12291" max="12291" width="0" style="42" hidden="1" customWidth="1"/>
    <col min="12292" max="12292" width="20" style="42" customWidth="1"/>
    <col min="12293" max="12293" width="19.140625" style="42" customWidth="1"/>
    <col min="12294" max="12294" width="19.85546875" style="42" customWidth="1"/>
    <col min="12295" max="12295" width="18.140625" style="42" customWidth="1"/>
    <col min="12296" max="12297" width="16.7109375" style="42" customWidth="1"/>
    <col min="12298" max="12298" width="22" style="42" customWidth="1"/>
    <col min="12299" max="12299" width="20.7109375" style="42" customWidth="1"/>
    <col min="12300" max="12300" width="22.140625" style="42" customWidth="1"/>
    <col min="12301" max="12301" width="22.85546875" style="42" customWidth="1"/>
    <col min="12302" max="12302" width="10.42578125" style="42" customWidth="1"/>
    <col min="12303" max="12303" width="10.42578125" style="42" bestFit="1" customWidth="1"/>
    <col min="12304" max="12306" width="9.140625" style="42"/>
    <col min="12307" max="12307" width="9.42578125" style="42" bestFit="1" customWidth="1"/>
    <col min="12308" max="12308" width="10.140625" style="42" bestFit="1" customWidth="1"/>
    <col min="12309" max="12544" width="9.140625" style="42"/>
    <col min="12545" max="12545" width="12" style="42" customWidth="1"/>
    <col min="12546" max="12546" width="27.7109375" style="42" customWidth="1"/>
    <col min="12547" max="12547" width="0" style="42" hidden="1" customWidth="1"/>
    <col min="12548" max="12548" width="20" style="42" customWidth="1"/>
    <col min="12549" max="12549" width="19.140625" style="42" customWidth="1"/>
    <col min="12550" max="12550" width="19.85546875" style="42" customWidth="1"/>
    <col min="12551" max="12551" width="18.140625" style="42" customWidth="1"/>
    <col min="12552" max="12553" width="16.7109375" style="42" customWidth="1"/>
    <col min="12554" max="12554" width="22" style="42" customWidth="1"/>
    <col min="12555" max="12555" width="20.7109375" style="42" customWidth="1"/>
    <col min="12556" max="12556" width="22.140625" style="42" customWidth="1"/>
    <col min="12557" max="12557" width="22.85546875" style="42" customWidth="1"/>
    <col min="12558" max="12558" width="10.42578125" style="42" customWidth="1"/>
    <col min="12559" max="12559" width="10.42578125" style="42" bestFit="1" customWidth="1"/>
    <col min="12560" max="12562" width="9.140625" style="42"/>
    <col min="12563" max="12563" width="9.42578125" style="42" bestFit="1" customWidth="1"/>
    <col min="12564" max="12564" width="10.140625" style="42" bestFit="1" customWidth="1"/>
    <col min="12565" max="12800" width="9.140625" style="42"/>
    <col min="12801" max="12801" width="12" style="42" customWidth="1"/>
    <col min="12802" max="12802" width="27.7109375" style="42" customWidth="1"/>
    <col min="12803" max="12803" width="0" style="42" hidden="1" customWidth="1"/>
    <col min="12804" max="12804" width="20" style="42" customWidth="1"/>
    <col min="12805" max="12805" width="19.140625" style="42" customWidth="1"/>
    <col min="12806" max="12806" width="19.85546875" style="42" customWidth="1"/>
    <col min="12807" max="12807" width="18.140625" style="42" customWidth="1"/>
    <col min="12808" max="12809" width="16.7109375" style="42" customWidth="1"/>
    <col min="12810" max="12810" width="22" style="42" customWidth="1"/>
    <col min="12811" max="12811" width="20.7109375" style="42" customWidth="1"/>
    <col min="12812" max="12812" width="22.140625" style="42" customWidth="1"/>
    <col min="12813" max="12813" width="22.85546875" style="42" customWidth="1"/>
    <col min="12814" max="12814" width="10.42578125" style="42" customWidth="1"/>
    <col min="12815" max="12815" width="10.42578125" style="42" bestFit="1" customWidth="1"/>
    <col min="12816" max="12818" width="9.140625" style="42"/>
    <col min="12819" max="12819" width="9.42578125" style="42" bestFit="1" customWidth="1"/>
    <col min="12820" max="12820" width="10.140625" style="42" bestFit="1" customWidth="1"/>
    <col min="12821" max="13056" width="9.140625" style="42"/>
    <col min="13057" max="13057" width="12" style="42" customWidth="1"/>
    <col min="13058" max="13058" width="27.7109375" style="42" customWidth="1"/>
    <col min="13059" max="13059" width="0" style="42" hidden="1" customWidth="1"/>
    <col min="13060" max="13060" width="20" style="42" customWidth="1"/>
    <col min="13061" max="13061" width="19.140625" style="42" customWidth="1"/>
    <col min="13062" max="13062" width="19.85546875" style="42" customWidth="1"/>
    <col min="13063" max="13063" width="18.140625" style="42" customWidth="1"/>
    <col min="13064" max="13065" width="16.7109375" style="42" customWidth="1"/>
    <col min="13066" max="13066" width="22" style="42" customWidth="1"/>
    <col min="13067" max="13067" width="20.7109375" style="42" customWidth="1"/>
    <col min="13068" max="13068" width="22.140625" style="42" customWidth="1"/>
    <col min="13069" max="13069" width="22.85546875" style="42" customWidth="1"/>
    <col min="13070" max="13070" width="10.42578125" style="42" customWidth="1"/>
    <col min="13071" max="13071" width="10.42578125" style="42" bestFit="1" customWidth="1"/>
    <col min="13072" max="13074" width="9.140625" style="42"/>
    <col min="13075" max="13075" width="9.42578125" style="42" bestFit="1" customWidth="1"/>
    <col min="13076" max="13076" width="10.140625" style="42" bestFit="1" customWidth="1"/>
    <col min="13077" max="13312" width="9.140625" style="42"/>
    <col min="13313" max="13313" width="12" style="42" customWidth="1"/>
    <col min="13314" max="13314" width="27.7109375" style="42" customWidth="1"/>
    <col min="13315" max="13315" width="0" style="42" hidden="1" customWidth="1"/>
    <col min="13316" max="13316" width="20" style="42" customWidth="1"/>
    <col min="13317" max="13317" width="19.140625" style="42" customWidth="1"/>
    <col min="13318" max="13318" width="19.85546875" style="42" customWidth="1"/>
    <col min="13319" max="13319" width="18.140625" style="42" customWidth="1"/>
    <col min="13320" max="13321" width="16.7109375" style="42" customWidth="1"/>
    <col min="13322" max="13322" width="22" style="42" customWidth="1"/>
    <col min="13323" max="13323" width="20.7109375" style="42" customWidth="1"/>
    <col min="13324" max="13324" width="22.140625" style="42" customWidth="1"/>
    <col min="13325" max="13325" width="22.85546875" style="42" customWidth="1"/>
    <col min="13326" max="13326" width="10.42578125" style="42" customWidth="1"/>
    <col min="13327" max="13327" width="10.42578125" style="42" bestFit="1" customWidth="1"/>
    <col min="13328" max="13330" width="9.140625" style="42"/>
    <col min="13331" max="13331" width="9.42578125" style="42" bestFit="1" customWidth="1"/>
    <col min="13332" max="13332" width="10.140625" style="42" bestFit="1" customWidth="1"/>
    <col min="13333" max="13568" width="9.140625" style="42"/>
    <col min="13569" max="13569" width="12" style="42" customWidth="1"/>
    <col min="13570" max="13570" width="27.7109375" style="42" customWidth="1"/>
    <col min="13571" max="13571" width="0" style="42" hidden="1" customWidth="1"/>
    <col min="13572" max="13572" width="20" style="42" customWidth="1"/>
    <col min="13573" max="13573" width="19.140625" style="42" customWidth="1"/>
    <col min="13574" max="13574" width="19.85546875" style="42" customWidth="1"/>
    <col min="13575" max="13575" width="18.140625" style="42" customWidth="1"/>
    <col min="13576" max="13577" width="16.7109375" style="42" customWidth="1"/>
    <col min="13578" max="13578" width="22" style="42" customWidth="1"/>
    <col min="13579" max="13579" width="20.7109375" style="42" customWidth="1"/>
    <col min="13580" max="13580" width="22.140625" style="42" customWidth="1"/>
    <col min="13581" max="13581" width="22.85546875" style="42" customWidth="1"/>
    <col min="13582" max="13582" width="10.42578125" style="42" customWidth="1"/>
    <col min="13583" max="13583" width="10.42578125" style="42" bestFit="1" customWidth="1"/>
    <col min="13584" max="13586" width="9.140625" style="42"/>
    <col min="13587" max="13587" width="9.42578125" style="42" bestFit="1" customWidth="1"/>
    <col min="13588" max="13588" width="10.140625" style="42" bestFit="1" customWidth="1"/>
    <col min="13589" max="13824" width="9.140625" style="42"/>
    <col min="13825" max="13825" width="12" style="42" customWidth="1"/>
    <col min="13826" max="13826" width="27.7109375" style="42" customWidth="1"/>
    <col min="13827" max="13827" width="0" style="42" hidden="1" customWidth="1"/>
    <col min="13828" max="13828" width="20" style="42" customWidth="1"/>
    <col min="13829" max="13829" width="19.140625" style="42" customWidth="1"/>
    <col min="13830" max="13830" width="19.85546875" style="42" customWidth="1"/>
    <col min="13831" max="13831" width="18.140625" style="42" customWidth="1"/>
    <col min="13832" max="13833" width="16.7109375" style="42" customWidth="1"/>
    <col min="13834" max="13834" width="22" style="42" customWidth="1"/>
    <col min="13835" max="13835" width="20.7109375" style="42" customWidth="1"/>
    <col min="13836" max="13836" width="22.140625" style="42" customWidth="1"/>
    <col min="13837" max="13837" width="22.85546875" style="42" customWidth="1"/>
    <col min="13838" max="13838" width="10.42578125" style="42" customWidth="1"/>
    <col min="13839" max="13839" width="10.42578125" style="42" bestFit="1" customWidth="1"/>
    <col min="13840" max="13842" width="9.140625" style="42"/>
    <col min="13843" max="13843" width="9.42578125" style="42" bestFit="1" customWidth="1"/>
    <col min="13844" max="13844" width="10.140625" style="42" bestFit="1" customWidth="1"/>
    <col min="13845" max="14080" width="9.140625" style="42"/>
    <col min="14081" max="14081" width="12" style="42" customWidth="1"/>
    <col min="14082" max="14082" width="27.7109375" style="42" customWidth="1"/>
    <col min="14083" max="14083" width="0" style="42" hidden="1" customWidth="1"/>
    <col min="14084" max="14084" width="20" style="42" customWidth="1"/>
    <col min="14085" max="14085" width="19.140625" style="42" customWidth="1"/>
    <col min="14086" max="14086" width="19.85546875" style="42" customWidth="1"/>
    <col min="14087" max="14087" width="18.140625" style="42" customWidth="1"/>
    <col min="14088" max="14089" width="16.7109375" style="42" customWidth="1"/>
    <col min="14090" max="14090" width="22" style="42" customWidth="1"/>
    <col min="14091" max="14091" width="20.7109375" style="42" customWidth="1"/>
    <col min="14092" max="14092" width="22.140625" style="42" customWidth="1"/>
    <col min="14093" max="14093" width="22.85546875" style="42" customWidth="1"/>
    <col min="14094" max="14094" width="10.42578125" style="42" customWidth="1"/>
    <col min="14095" max="14095" width="10.42578125" style="42" bestFit="1" customWidth="1"/>
    <col min="14096" max="14098" width="9.140625" style="42"/>
    <col min="14099" max="14099" width="9.42578125" style="42" bestFit="1" customWidth="1"/>
    <col min="14100" max="14100" width="10.140625" style="42" bestFit="1" customWidth="1"/>
    <col min="14101" max="14336" width="9.140625" style="42"/>
    <col min="14337" max="14337" width="12" style="42" customWidth="1"/>
    <col min="14338" max="14338" width="27.7109375" style="42" customWidth="1"/>
    <col min="14339" max="14339" width="0" style="42" hidden="1" customWidth="1"/>
    <col min="14340" max="14340" width="20" style="42" customWidth="1"/>
    <col min="14341" max="14341" width="19.140625" style="42" customWidth="1"/>
    <col min="14342" max="14342" width="19.85546875" style="42" customWidth="1"/>
    <col min="14343" max="14343" width="18.140625" style="42" customWidth="1"/>
    <col min="14344" max="14345" width="16.7109375" style="42" customWidth="1"/>
    <col min="14346" max="14346" width="22" style="42" customWidth="1"/>
    <col min="14347" max="14347" width="20.7109375" style="42" customWidth="1"/>
    <col min="14348" max="14348" width="22.140625" style="42" customWidth="1"/>
    <col min="14349" max="14349" width="22.85546875" style="42" customWidth="1"/>
    <col min="14350" max="14350" width="10.42578125" style="42" customWidth="1"/>
    <col min="14351" max="14351" width="10.42578125" style="42" bestFit="1" customWidth="1"/>
    <col min="14352" max="14354" width="9.140625" style="42"/>
    <col min="14355" max="14355" width="9.42578125" style="42" bestFit="1" customWidth="1"/>
    <col min="14356" max="14356" width="10.140625" style="42" bestFit="1" customWidth="1"/>
    <col min="14357" max="14592" width="9.140625" style="42"/>
    <col min="14593" max="14593" width="12" style="42" customWidth="1"/>
    <col min="14594" max="14594" width="27.7109375" style="42" customWidth="1"/>
    <col min="14595" max="14595" width="0" style="42" hidden="1" customWidth="1"/>
    <col min="14596" max="14596" width="20" style="42" customWidth="1"/>
    <col min="14597" max="14597" width="19.140625" style="42" customWidth="1"/>
    <col min="14598" max="14598" width="19.85546875" style="42" customWidth="1"/>
    <col min="14599" max="14599" width="18.140625" style="42" customWidth="1"/>
    <col min="14600" max="14601" width="16.7109375" style="42" customWidth="1"/>
    <col min="14602" max="14602" width="22" style="42" customWidth="1"/>
    <col min="14603" max="14603" width="20.7109375" style="42" customWidth="1"/>
    <col min="14604" max="14604" width="22.140625" style="42" customWidth="1"/>
    <col min="14605" max="14605" width="22.85546875" style="42" customWidth="1"/>
    <col min="14606" max="14606" width="10.42578125" style="42" customWidth="1"/>
    <col min="14607" max="14607" width="10.42578125" style="42" bestFit="1" customWidth="1"/>
    <col min="14608" max="14610" width="9.140625" style="42"/>
    <col min="14611" max="14611" width="9.42578125" style="42" bestFit="1" customWidth="1"/>
    <col min="14612" max="14612" width="10.140625" style="42" bestFit="1" customWidth="1"/>
    <col min="14613" max="14848" width="9.140625" style="42"/>
    <col min="14849" max="14849" width="12" style="42" customWidth="1"/>
    <col min="14850" max="14850" width="27.7109375" style="42" customWidth="1"/>
    <col min="14851" max="14851" width="0" style="42" hidden="1" customWidth="1"/>
    <col min="14852" max="14852" width="20" style="42" customWidth="1"/>
    <col min="14853" max="14853" width="19.140625" style="42" customWidth="1"/>
    <col min="14854" max="14854" width="19.85546875" style="42" customWidth="1"/>
    <col min="14855" max="14855" width="18.140625" style="42" customWidth="1"/>
    <col min="14856" max="14857" width="16.7109375" style="42" customWidth="1"/>
    <col min="14858" max="14858" width="22" style="42" customWidth="1"/>
    <col min="14859" max="14859" width="20.7109375" style="42" customWidth="1"/>
    <col min="14860" max="14860" width="22.140625" style="42" customWidth="1"/>
    <col min="14861" max="14861" width="22.85546875" style="42" customWidth="1"/>
    <col min="14862" max="14862" width="10.42578125" style="42" customWidth="1"/>
    <col min="14863" max="14863" width="10.42578125" style="42" bestFit="1" customWidth="1"/>
    <col min="14864" max="14866" width="9.140625" style="42"/>
    <col min="14867" max="14867" width="9.42578125" style="42" bestFit="1" customWidth="1"/>
    <col min="14868" max="14868" width="10.140625" style="42" bestFit="1" customWidth="1"/>
    <col min="14869" max="15104" width="9.140625" style="42"/>
    <col min="15105" max="15105" width="12" style="42" customWidth="1"/>
    <col min="15106" max="15106" width="27.7109375" style="42" customWidth="1"/>
    <col min="15107" max="15107" width="0" style="42" hidden="1" customWidth="1"/>
    <col min="15108" max="15108" width="20" style="42" customWidth="1"/>
    <col min="15109" max="15109" width="19.140625" style="42" customWidth="1"/>
    <col min="15110" max="15110" width="19.85546875" style="42" customWidth="1"/>
    <col min="15111" max="15111" width="18.140625" style="42" customWidth="1"/>
    <col min="15112" max="15113" width="16.7109375" style="42" customWidth="1"/>
    <col min="15114" max="15114" width="22" style="42" customWidth="1"/>
    <col min="15115" max="15115" width="20.7109375" style="42" customWidth="1"/>
    <col min="15116" max="15116" width="22.140625" style="42" customWidth="1"/>
    <col min="15117" max="15117" width="22.85546875" style="42" customWidth="1"/>
    <col min="15118" max="15118" width="10.42578125" style="42" customWidth="1"/>
    <col min="15119" max="15119" width="10.42578125" style="42" bestFit="1" customWidth="1"/>
    <col min="15120" max="15122" width="9.140625" style="42"/>
    <col min="15123" max="15123" width="9.42578125" style="42" bestFit="1" customWidth="1"/>
    <col min="15124" max="15124" width="10.140625" style="42" bestFit="1" customWidth="1"/>
    <col min="15125" max="15360" width="9.140625" style="42"/>
    <col min="15361" max="15361" width="12" style="42" customWidth="1"/>
    <col min="15362" max="15362" width="27.7109375" style="42" customWidth="1"/>
    <col min="15363" max="15363" width="0" style="42" hidden="1" customWidth="1"/>
    <col min="15364" max="15364" width="20" style="42" customWidth="1"/>
    <col min="15365" max="15365" width="19.140625" style="42" customWidth="1"/>
    <col min="15366" max="15366" width="19.85546875" style="42" customWidth="1"/>
    <col min="15367" max="15367" width="18.140625" style="42" customWidth="1"/>
    <col min="15368" max="15369" width="16.7109375" style="42" customWidth="1"/>
    <col min="15370" max="15370" width="22" style="42" customWidth="1"/>
    <col min="15371" max="15371" width="20.7109375" style="42" customWidth="1"/>
    <col min="15372" max="15372" width="22.140625" style="42" customWidth="1"/>
    <col min="15373" max="15373" width="22.85546875" style="42" customWidth="1"/>
    <col min="15374" max="15374" width="10.42578125" style="42" customWidth="1"/>
    <col min="15375" max="15375" width="10.42578125" style="42" bestFit="1" customWidth="1"/>
    <col min="15376" max="15378" width="9.140625" style="42"/>
    <col min="15379" max="15379" width="9.42578125" style="42" bestFit="1" customWidth="1"/>
    <col min="15380" max="15380" width="10.140625" style="42" bestFit="1" customWidth="1"/>
    <col min="15381" max="15616" width="9.140625" style="42"/>
    <col min="15617" max="15617" width="12" style="42" customWidth="1"/>
    <col min="15618" max="15618" width="27.7109375" style="42" customWidth="1"/>
    <col min="15619" max="15619" width="0" style="42" hidden="1" customWidth="1"/>
    <col min="15620" max="15620" width="20" style="42" customWidth="1"/>
    <col min="15621" max="15621" width="19.140625" style="42" customWidth="1"/>
    <col min="15622" max="15622" width="19.85546875" style="42" customWidth="1"/>
    <col min="15623" max="15623" width="18.140625" style="42" customWidth="1"/>
    <col min="15624" max="15625" width="16.7109375" style="42" customWidth="1"/>
    <col min="15626" max="15626" width="22" style="42" customWidth="1"/>
    <col min="15627" max="15627" width="20.7109375" style="42" customWidth="1"/>
    <col min="15628" max="15628" width="22.140625" style="42" customWidth="1"/>
    <col min="15629" max="15629" width="22.85546875" style="42" customWidth="1"/>
    <col min="15630" max="15630" width="10.42578125" style="42" customWidth="1"/>
    <col min="15631" max="15631" width="10.42578125" style="42" bestFit="1" customWidth="1"/>
    <col min="15632" max="15634" width="9.140625" style="42"/>
    <col min="15635" max="15635" width="9.42578125" style="42" bestFit="1" customWidth="1"/>
    <col min="15636" max="15636" width="10.140625" style="42" bestFit="1" customWidth="1"/>
    <col min="15637" max="15872" width="9.140625" style="42"/>
    <col min="15873" max="15873" width="12" style="42" customWidth="1"/>
    <col min="15874" max="15874" width="27.7109375" style="42" customWidth="1"/>
    <col min="15875" max="15875" width="0" style="42" hidden="1" customWidth="1"/>
    <col min="15876" max="15876" width="20" style="42" customWidth="1"/>
    <col min="15877" max="15877" width="19.140625" style="42" customWidth="1"/>
    <col min="15878" max="15878" width="19.85546875" style="42" customWidth="1"/>
    <col min="15879" max="15879" width="18.140625" style="42" customWidth="1"/>
    <col min="15880" max="15881" width="16.7109375" style="42" customWidth="1"/>
    <col min="15882" max="15882" width="22" style="42" customWidth="1"/>
    <col min="15883" max="15883" width="20.7109375" style="42" customWidth="1"/>
    <col min="15884" max="15884" width="22.140625" style="42" customWidth="1"/>
    <col min="15885" max="15885" width="22.85546875" style="42" customWidth="1"/>
    <col min="15886" max="15886" width="10.42578125" style="42" customWidth="1"/>
    <col min="15887" max="15887" width="10.42578125" style="42" bestFit="1" customWidth="1"/>
    <col min="15888" max="15890" width="9.140625" style="42"/>
    <col min="15891" max="15891" width="9.42578125" style="42" bestFit="1" customWidth="1"/>
    <col min="15892" max="15892" width="10.140625" style="42" bestFit="1" customWidth="1"/>
    <col min="15893" max="16128" width="9.140625" style="42"/>
    <col min="16129" max="16129" width="12" style="42" customWidth="1"/>
    <col min="16130" max="16130" width="27.7109375" style="42" customWidth="1"/>
    <col min="16131" max="16131" width="0" style="42" hidden="1" customWidth="1"/>
    <col min="16132" max="16132" width="20" style="42" customWidth="1"/>
    <col min="16133" max="16133" width="19.140625" style="42" customWidth="1"/>
    <col min="16134" max="16134" width="19.85546875" style="42" customWidth="1"/>
    <col min="16135" max="16135" width="18.140625" style="42" customWidth="1"/>
    <col min="16136" max="16137" width="16.7109375" style="42" customWidth="1"/>
    <col min="16138" max="16138" width="22" style="42" customWidth="1"/>
    <col min="16139" max="16139" width="20.7109375" style="42" customWidth="1"/>
    <col min="16140" max="16140" width="22.140625" style="42" customWidth="1"/>
    <col min="16141" max="16141" width="22.85546875" style="42" customWidth="1"/>
    <col min="16142" max="16142" width="10.42578125" style="42" customWidth="1"/>
    <col min="16143" max="16143" width="10.42578125" style="42" bestFit="1" customWidth="1"/>
    <col min="16144" max="16146" width="9.140625" style="42"/>
    <col min="16147" max="16147" width="9.42578125" style="42" bestFit="1" customWidth="1"/>
    <col min="16148" max="16148" width="10.140625" style="42" bestFit="1" customWidth="1"/>
    <col min="16149" max="16384" width="9.140625" style="42"/>
  </cols>
  <sheetData>
    <row r="1" spans="1:19" ht="24.75" customHeight="1">
      <c r="A1" s="336" t="s">
        <v>87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42" t="s">
        <v>62</v>
      </c>
      <c r="N1" s="132"/>
    </row>
    <row r="2" spans="1:19" ht="20.25" customHeight="1">
      <c r="A2" s="132"/>
      <c r="B2" s="132"/>
      <c r="C2" s="132"/>
      <c r="D2" s="132"/>
      <c r="E2" s="133"/>
      <c r="F2" s="133"/>
      <c r="G2" s="132"/>
      <c r="H2" s="132"/>
      <c r="I2" s="132"/>
      <c r="J2" s="132"/>
      <c r="K2" s="132"/>
      <c r="L2" s="132"/>
      <c r="M2" s="132"/>
      <c r="N2" s="132"/>
    </row>
    <row r="3" spans="1:19" ht="18" customHeight="1">
      <c r="A3" s="45" t="s">
        <v>26</v>
      </c>
      <c r="B3" s="46"/>
      <c r="C3" s="47"/>
      <c r="D3" s="47" t="s">
        <v>27</v>
      </c>
      <c r="E3" s="46"/>
      <c r="F3" s="105"/>
    </row>
    <row r="4" spans="1:19" ht="15" customHeight="1">
      <c r="A4" s="48" t="s">
        <v>28</v>
      </c>
      <c r="B4" s="49"/>
      <c r="C4" s="42"/>
    </row>
    <row r="5" spans="1:19" ht="16.5" customHeight="1">
      <c r="A5" s="50"/>
      <c r="B5" s="49"/>
      <c r="C5" s="42"/>
    </row>
    <row r="6" spans="1:19" ht="62.25" customHeight="1" thickBot="1">
      <c r="A6" s="51" t="s">
        <v>29</v>
      </c>
      <c r="B6" s="52"/>
      <c r="C6" s="53"/>
      <c r="D6" s="54"/>
      <c r="E6" s="55" t="s">
        <v>76</v>
      </c>
      <c r="F6" s="141" t="s">
        <v>91</v>
      </c>
      <c r="G6" s="141" t="s">
        <v>86</v>
      </c>
      <c r="H6" s="55" t="s">
        <v>65</v>
      </c>
      <c r="I6" s="141" t="s">
        <v>129</v>
      </c>
      <c r="J6" s="141" t="s">
        <v>86</v>
      </c>
      <c r="K6" s="55" t="s">
        <v>77</v>
      </c>
      <c r="L6" s="141" t="s">
        <v>130</v>
      </c>
      <c r="M6" s="141" t="s">
        <v>86</v>
      </c>
    </row>
    <row r="7" spans="1:19" ht="8.25" customHeight="1" thickTop="1">
      <c r="A7" s="56"/>
      <c r="B7" s="57"/>
      <c r="C7" s="58"/>
      <c r="D7" s="57"/>
      <c r="E7" s="59"/>
      <c r="F7" s="142"/>
      <c r="G7" s="142"/>
      <c r="H7" s="60"/>
      <c r="I7" s="160"/>
      <c r="J7" s="142"/>
      <c r="K7" s="60"/>
      <c r="L7" s="160"/>
      <c r="M7" s="142"/>
    </row>
    <row r="8" spans="1:19" ht="15">
      <c r="A8" s="328" t="s">
        <v>3</v>
      </c>
      <c r="B8" s="328"/>
      <c r="C8" s="328"/>
      <c r="D8" s="328"/>
      <c r="E8" s="106">
        <v>577715</v>
      </c>
      <c r="F8" s="143">
        <f>659756+150000</f>
        <v>809756</v>
      </c>
      <c r="G8" s="143">
        <f>+F8-E8</f>
        <v>232041</v>
      </c>
      <c r="H8" s="106">
        <v>577715</v>
      </c>
      <c r="I8" s="143">
        <v>809756</v>
      </c>
      <c r="J8" s="143">
        <f>+I8-H8</f>
        <v>232041</v>
      </c>
      <c r="K8" s="106">
        <v>577715</v>
      </c>
      <c r="L8" s="143">
        <v>0</v>
      </c>
      <c r="M8" s="143">
        <f>+L8-K8</f>
        <v>-577715</v>
      </c>
    </row>
    <row r="9" spans="1:19" ht="39.75" customHeight="1">
      <c r="A9" s="327" t="s">
        <v>30</v>
      </c>
      <c r="B9" s="327"/>
      <c r="C9" s="327"/>
      <c r="D9" s="327"/>
      <c r="E9" s="106"/>
      <c r="F9" s="143">
        <f>26735-11010</f>
        <v>15725</v>
      </c>
      <c r="G9" s="143">
        <f t="shared" ref="G9:G17" si="0">+F9-E9</f>
        <v>15725</v>
      </c>
      <c r="H9" s="106"/>
      <c r="I9" s="143"/>
      <c r="J9" s="143">
        <f t="shared" ref="J9:J17" si="1">+I9-H9</f>
        <v>0</v>
      </c>
      <c r="K9" s="106"/>
      <c r="L9" s="143"/>
      <c r="M9" s="143">
        <f t="shared" ref="M9:M17" si="2">+L9-K9</f>
        <v>0</v>
      </c>
    </row>
    <row r="10" spans="1:19" ht="15">
      <c r="A10" s="328" t="s">
        <v>5</v>
      </c>
      <c r="B10" s="328"/>
      <c r="C10" s="328"/>
      <c r="D10" s="328"/>
      <c r="E10" s="106"/>
      <c r="F10" s="143"/>
      <c r="G10" s="143">
        <f t="shared" si="0"/>
        <v>0</v>
      </c>
      <c r="H10" s="106"/>
      <c r="I10" s="143"/>
      <c r="J10" s="143">
        <f t="shared" si="1"/>
        <v>0</v>
      </c>
      <c r="K10" s="106"/>
      <c r="L10" s="143"/>
      <c r="M10" s="143">
        <f t="shared" si="2"/>
        <v>0</v>
      </c>
    </row>
    <row r="11" spans="1:19" ht="20.25" customHeight="1">
      <c r="A11" s="328" t="s">
        <v>101</v>
      </c>
      <c r="B11" s="328"/>
      <c r="C11" s="328"/>
      <c r="D11" s="328"/>
      <c r="E11" s="107">
        <v>1000000</v>
      </c>
      <c r="F11" s="143">
        <f>2220000+130103</f>
        <v>2350103</v>
      </c>
      <c r="G11" s="143">
        <f t="shared" si="0"/>
        <v>1350103</v>
      </c>
      <c r="H11" s="107">
        <v>4000000</v>
      </c>
      <c r="I11" s="143">
        <f>3883110+53975+2870857</f>
        <v>6807942</v>
      </c>
      <c r="J11" s="143">
        <f t="shared" si="1"/>
        <v>2807942</v>
      </c>
      <c r="K11" s="107">
        <v>4000000</v>
      </c>
      <c r="L11" s="143">
        <v>0</v>
      </c>
      <c r="M11" s="143">
        <f t="shared" si="2"/>
        <v>-4000000</v>
      </c>
    </row>
    <row r="12" spans="1:19" s="234" customFormat="1" ht="0.75" customHeight="1">
      <c r="A12" s="346" t="s">
        <v>94</v>
      </c>
      <c r="B12" s="347"/>
      <c r="C12" s="347"/>
      <c r="D12" s="348"/>
      <c r="E12" s="232"/>
      <c r="F12" s="233"/>
      <c r="G12" s="233">
        <f t="shared" ref="G12" si="3">+F12-E12</f>
        <v>0</v>
      </c>
      <c r="H12" s="232"/>
      <c r="I12" s="233"/>
      <c r="J12" s="233">
        <f t="shared" ref="J12" si="4">+I12-H12</f>
        <v>0</v>
      </c>
      <c r="K12" s="232"/>
      <c r="L12" s="233"/>
      <c r="M12" s="233">
        <f t="shared" ref="M12" si="5">+L12-K12</f>
        <v>0</v>
      </c>
      <c r="S12" s="234" t="s">
        <v>143</v>
      </c>
    </row>
    <row r="13" spans="1:19" ht="15">
      <c r="A13" s="328" t="s">
        <v>10</v>
      </c>
      <c r="B13" s="328"/>
      <c r="C13" s="328"/>
      <c r="D13" s="328"/>
      <c r="E13" s="106"/>
      <c r="F13" s="143"/>
      <c r="G13" s="143">
        <f t="shared" si="0"/>
        <v>0</v>
      </c>
      <c r="H13" s="106"/>
      <c r="I13" s="143"/>
      <c r="J13" s="143">
        <f t="shared" si="1"/>
        <v>0</v>
      </c>
      <c r="K13" s="106"/>
      <c r="L13" s="143"/>
      <c r="M13" s="143">
        <f t="shared" si="2"/>
        <v>0</v>
      </c>
    </row>
    <row r="14" spans="1:19" ht="31.5" customHeight="1">
      <c r="A14" s="327" t="s">
        <v>31</v>
      </c>
      <c r="B14" s="327"/>
      <c r="C14" s="327"/>
      <c r="D14" s="327"/>
      <c r="E14" s="106">
        <v>0</v>
      </c>
      <c r="F14" s="143">
        <v>0</v>
      </c>
      <c r="G14" s="143">
        <f t="shared" si="0"/>
        <v>0</v>
      </c>
      <c r="H14" s="106"/>
      <c r="I14" s="143"/>
      <c r="J14" s="143">
        <f t="shared" si="1"/>
        <v>0</v>
      </c>
      <c r="K14" s="106"/>
      <c r="L14" s="143"/>
      <c r="M14" s="143">
        <f t="shared" si="2"/>
        <v>0</v>
      </c>
    </row>
    <row r="15" spans="1:19" ht="15">
      <c r="A15" s="328" t="s">
        <v>32</v>
      </c>
      <c r="B15" s="328"/>
      <c r="C15" s="328"/>
      <c r="D15" s="328"/>
      <c r="E15" s="106"/>
      <c r="F15" s="143"/>
      <c r="G15" s="143">
        <f t="shared" si="0"/>
        <v>0</v>
      </c>
      <c r="H15" s="106"/>
      <c r="I15" s="143"/>
      <c r="J15" s="143">
        <f t="shared" si="1"/>
        <v>0</v>
      </c>
      <c r="K15" s="106"/>
      <c r="L15" s="143"/>
      <c r="M15" s="143">
        <f t="shared" si="2"/>
        <v>0</v>
      </c>
    </row>
    <row r="16" spans="1:19" ht="21.75" customHeight="1">
      <c r="A16" s="333" t="s">
        <v>71</v>
      </c>
      <c r="B16" s="334"/>
      <c r="C16" s="334"/>
      <c r="D16" s="334"/>
      <c r="E16" s="108">
        <v>0</v>
      </c>
      <c r="F16" s="144">
        <f>15014+11010</f>
        <v>26024</v>
      </c>
      <c r="G16" s="171">
        <f t="shared" si="0"/>
        <v>26024</v>
      </c>
      <c r="H16" s="172"/>
      <c r="I16" s="173"/>
      <c r="J16" s="171">
        <f t="shared" si="1"/>
        <v>0</v>
      </c>
      <c r="K16" s="172"/>
      <c r="L16" s="173"/>
      <c r="M16" s="171">
        <f t="shared" si="2"/>
        <v>0</v>
      </c>
    </row>
    <row r="17" spans="1:22" ht="15.75" thickBot="1">
      <c r="A17" s="62" t="s">
        <v>33</v>
      </c>
      <c r="B17" s="63"/>
      <c r="C17" s="64"/>
      <c r="D17" s="109"/>
      <c r="E17" s="110">
        <v>1577715</v>
      </c>
      <c r="F17" s="145">
        <f>SUM(F8:F16)</f>
        <v>3201608</v>
      </c>
      <c r="G17" s="174">
        <f t="shared" si="0"/>
        <v>1623893</v>
      </c>
      <c r="H17" s="168">
        <v>4577715</v>
      </c>
      <c r="I17" s="145">
        <f>SUM(I8:I16)</f>
        <v>7617698</v>
      </c>
      <c r="J17" s="174">
        <f t="shared" si="1"/>
        <v>3039983</v>
      </c>
      <c r="K17" s="175">
        <v>4577715</v>
      </c>
      <c r="L17" s="145">
        <f>SUM(L8:L16)</f>
        <v>0</v>
      </c>
      <c r="M17" s="174">
        <f t="shared" si="2"/>
        <v>-4577715</v>
      </c>
    </row>
    <row r="18" spans="1:22" ht="20.25" customHeight="1" thickTop="1">
      <c r="A18" s="111"/>
      <c r="B18" s="67"/>
      <c r="C18" s="68"/>
      <c r="E18" s="112"/>
      <c r="F18" s="113"/>
      <c r="G18" s="113"/>
    </row>
    <row r="19" spans="1:22" s="69" customFormat="1" ht="15">
      <c r="A19" s="114" t="s">
        <v>61</v>
      </c>
      <c r="B19" s="115"/>
      <c r="C19" s="114"/>
      <c r="D19" s="342" t="s">
        <v>81</v>
      </c>
      <c r="E19" s="343"/>
      <c r="F19" s="343"/>
      <c r="G19" s="343"/>
      <c r="H19" s="343"/>
      <c r="I19" s="343"/>
      <c r="J19" s="343"/>
      <c r="K19" s="114"/>
      <c r="L19" s="114"/>
    </row>
    <row r="20" spans="1:22" ht="15">
      <c r="A20" s="70"/>
      <c r="B20" s="71"/>
      <c r="C20" s="70"/>
      <c r="D20" s="70"/>
      <c r="E20" s="71"/>
      <c r="F20" s="71"/>
      <c r="G20" s="70"/>
      <c r="H20" s="70"/>
      <c r="I20" s="70"/>
      <c r="J20" s="70"/>
      <c r="K20" s="70"/>
      <c r="L20" s="70"/>
      <c r="M20" s="72" t="s">
        <v>0</v>
      </c>
    </row>
    <row r="21" spans="1:22" ht="8.25" customHeight="1">
      <c r="A21" s="73"/>
      <c r="B21" s="74"/>
      <c r="C21" s="73"/>
      <c r="D21" s="73"/>
      <c r="E21" s="75"/>
      <c r="F21" s="75"/>
      <c r="G21" s="74"/>
      <c r="H21" s="74"/>
      <c r="I21" s="74"/>
      <c r="J21" s="74"/>
      <c r="K21" s="74"/>
      <c r="L21" s="74"/>
      <c r="M21" s="74"/>
    </row>
    <row r="22" spans="1:22" ht="9.75" customHeight="1">
      <c r="A22" s="73"/>
      <c r="B22" s="74"/>
      <c r="C22" s="73"/>
      <c r="D22" s="73"/>
      <c r="E22" s="76"/>
      <c r="F22" s="76"/>
      <c r="G22" s="73"/>
      <c r="H22" s="73"/>
      <c r="I22" s="73"/>
      <c r="J22" s="73"/>
      <c r="K22" s="73"/>
      <c r="L22" s="73"/>
    </row>
    <row r="23" spans="1:22" s="49" customFormat="1" ht="115.5" customHeight="1">
      <c r="A23" s="78" t="s">
        <v>36</v>
      </c>
      <c r="B23" s="78" t="s">
        <v>37</v>
      </c>
      <c r="C23" s="78" t="s">
        <v>38</v>
      </c>
      <c r="D23" s="79" t="s">
        <v>78</v>
      </c>
      <c r="E23" s="146" t="s">
        <v>88</v>
      </c>
      <c r="F23" s="146" t="s">
        <v>97</v>
      </c>
      <c r="G23" s="79" t="s">
        <v>3</v>
      </c>
      <c r="H23" s="146" t="s">
        <v>96</v>
      </c>
      <c r="I23" s="79" t="s">
        <v>4</v>
      </c>
      <c r="J23" s="146" t="s">
        <v>95</v>
      </c>
      <c r="K23" s="79" t="s">
        <v>5</v>
      </c>
      <c r="L23" s="79" t="s">
        <v>6</v>
      </c>
      <c r="M23" s="146" t="s">
        <v>92</v>
      </c>
      <c r="N23" s="79" t="s">
        <v>10</v>
      </c>
      <c r="O23" s="79" t="s">
        <v>39</v>
      </c>
      <c r="P23" s="79" t="s">
        <v>8</v>
      </c>
      <c r="Q23" s="80" t="s">
        <v>70</v>
      </c>
      <c r="R23" s="146" t="s">
        <v>131</v>
      </c>
      <c r="S23" s="80" t="s">
        <v>67</v>
      </c>
      <c r="T23" s="146" t="s">
        <v>132</v>
      </c>
      <c r="U23" s="80" t="s">
        <v>79</v>
      </c>
      <c r="V23" s="146" t="s">
        <v>133</v>
      </c>
    </row>
    <row r="24" spans="1:22" ht="30" customHeight="1">
      <c r="A24" s="81">
        <v>31</v>
      </c>
      <c r="B24" s="78" t="s">
        <v>40</v>
      </c>
      <c r="C24" s="82">
        <f>+C27+C26+C25</f>
        <v>5425420</v>
      </c>
      <c r="D24" s="83">
        <v>0</v>
      </c>
      <c r="E24" s="147">
        <f>+H24+J24+M24+R24</f>
        <v>0</v>
      </c>
      <c r="F24" s="147">
        <f>+E24-D24</f>
        <v>0</v>
      </c>
      <c r="G24" s="83">
        <v>0</v>
      </c>
      <c r="H24" s="147">
        <v>0</v>
      </c>
      <c r="I24" s="83">
        <v>0</v>
      </c>
      <c r="J24" s="147">
        <v>0</v>
      </c>
      <c r="K24" s="83">
        <v>0</v>
      </c>
      <c r="L24" s="83">
        <v>0</v>
      </c>
      <c r="M24" s="147">
        <v>0</v>
      </c>
      <c r="N24" s="83">
        <v>0</v>
      </c>
      <c r="O24" s="83">
        <v>0</v>
      </c>
      <c r="P24" s="83">
        <v>0</v>
      </c>
      <c r="Q24" s="83">
        <v>0</v>
      </c>
      <c r="R24" s="147">
        <v>0</v>
      </c>
      <c r="S24" s="83">
        <v>0</v>
      </c>
      <c r="T24" s="147">
        <v>0</v>
      </c>
      <c r="U24" s="83">
        <v>0</v>
      </c>
      <c r="V24" s="147">
        <v>0</v>
      </c>
    </row>
    <row r="25" spans="1:22" ht="14.25" customHeight="1">
      <c r="A25" s="84">
        <v>311</v>
      </c>
      <c r="B25" s="85" t="s">
        <v>41</v>
      </c>
      <c r="C25" s="86">
        <v>4477512</v>
      </c>
      <c r="D25" s="116"/>
      <c r="E25" s="147">
        <f t="shared" ref="E25:E52" si="6">+H25+J25+M25+R25</f>
        <v>0</v>
      </c>
      <c r="F25" s="147">
        <f t="shared" ref="F25:F52" si="7">+E25-D25</f>
        <v>0</v>
      </c>
      <c r="G25" s="87"/>
      <c r="H25" s="148"/>
      <c r="I25" s="116"/>
      <c r="J25" s="149"/>
      <c r="K25" s="116">
        <v>0</v>
      </c>
      <c r="L25" s="116"/>
      <c r="M25" s="149"/>
      <c r="N25" s="116"/>
      <c r="O25" s="116"/>
      <c r="P25" s="116"/>
      <c r="Q25" s="116"/>
      <c r="R25" s="149"/>
      <c r="S25" s="116"/>
      <c r="T25" s="149"/>
      <c r="U25" s="116"/>
      <c r="V25" s="149"/>
    </row>
    <row r="26" spans="1:22" ht="27" customHeight="1">
      <c r="A26" s="84">
        <v>312</v>
      </c>
      <c r="B26" s="88" t="s">
        <v>11</v>
      </c>
      <c r="C26" s="86">
        <v>178950</v>
      </c>
      <c r="D26" s="116"/>
      <c r="E26" s="147">
        <f t="shared" si="6"/>
        <v>0</v>
      </c>
      <c r="F26" s="147">
        <f t="shared" si="7"/>
        <v>0</v>
      </c>
      <c r="G26" s="116"/>
      <c r="H26" s="149"/>
      <c r="I26" s="116"/>
      <c r="J26" s="149"/>
      <c r="K26" s="116">
        <v>0</v>
      </c>
      <c r="L26" s="116"/>
      <c r="M26" s="149"/>
      <c r="N26" s="116"/>
      <c r="O26" s="116"/>
      <c r="P26" s="116"/>
      <c r="Q26" s="116"/>
      <c r="R26" s="149"/>
      <c r="S26" s="116"/>
      <c r="T26" s="149"/>
      <c r="U26" s="116"/>
      <c r="V26" s="149"/>
    </row>
    <row r="27" spans="1:22" ht="13.5" customHeight="1">
      <c r="A27" s="84">
        <v>313</v>
      </c>
      <c r="B27" s="85" t="s">
        <v>12</v>
      </c>
      <c r="C27" s="86">
        <v>768958</v>
      </c>
      <c r="D27" s="116"/>
      <c r="E27" s="147">
        <f t="shared" si="6"/>
        <v>0</v>
      </c>
      <c r="F27" s="147">
        <f t="shared" si="7"/>
        <v>0</v>
      </c>
      <c r="G27" s="116"/>
      <c r="H27" s="149"/>
      <c r="I27" s="116"/>
      <c r="J27" s="149"/>
      <c r="K27" s="116">
        <v>0</v>
      </c>
      <c r="L27" s="116"/>
      <c r="M27" s="149"/>
      <c r="N27" s="116"/>
      <c r="O27" s="116"/>
      <c r="P27" s="116"/>
      <c r="Q27" s="116"/>
      <c r="R27" s="149"/>
      <c r="S27" s="116"/>
      <c r="T27" s="149"/>
      <c r="U27" s="116"/>
      <c r="V27" s="149"/>
    </row>
    <row r="28" spans="1:22" ht="25.5" hidden="1" customHeight="1">
      <c r="A28" s="84"/>
      <c r="B28" s="89"/>
      <c r="C28" s="90"/>
      <c r="D28" s="116"/>
      <c r="E28" s="147">
        <f t="shared" si="6"/>
        <v>0</v>
      </c>
      <c r="F28" s="147">
        <f t="shared" si="7"/>
        <v>0</v>
      </c>
      <c r="G28" s="116"/>
      <c r="H28" s="149"/>
      <c r="I28" s="116"/>
      <c r="J28" s="149"/>
      <c r="K28" s="116"/>
      <c r="L28" s="116"/>
      <c r="M28" s="149"/>
      <c r="N28" s="116"/>
      <c r="O28" s="116"/>
      <c r="P28" s="116"/>
      <c r="Q28" s="116">
        <v>0</v>
      </c>
      <c r="R28" s="149">
        <v>0</v>
      </c>
      <c r="S28" s="116">
        <v>0</v>
      </c>
      <c r="T28" s="149">
        <v>0</v>
      </c>
      <c r="U28" s="116">
        <v>0</v>
      </c>
      <c r="V28" s="149">
        <v>0</v>
      </c>
    </row>
    <row r="29" spans="1:22" ht="18" customHeight="1">
      <c r="A29" s="81">
        <v>32</v>
      </c>
      <c r="B29" s="91" t="s">
        <v>42</v>
      </c>
      <c r="C29" s="92">
        <f>+C34+C33+C32+C31+C30</f>
        <v>4093500</v>
      </c>
      <c r="D29" s="83">
        <v>0</v>
      </c>
      <c r="E29" s="147">
        <f t="shared" si="6"/>
        <v>7750</v>
      </c>
      <c r="F29" s="147">
        <f t="shared" si="7"/>
        <v>7750</v>
      </c>
      <c r="G29" s="83">
        <v>0</v>
      </c>
      <c r="H29" s="147">
        <v>0</v>
      </c>
      <c r="I29" s="83">
        <v>0</v>
      </c>
      <c r="J29" s="147">
        <f>+J32</f>
        <v>7750</v>
      </c>
      <c r="K29" s="83">
        <v>0</v>
      </c>
      <c r="L29" s="83">
        <v>0</v>
      </c>
      <c r="M29" s="147">
        <v>0</v>
      </c>
      <c r="N29" s="83">
        <v>0</v>
      </c>
      <c r="O29" s="83">
        <v>0</v>
      </c>
      <c r="P29" s="83">
        <v>0</v>
      </c>
      <c r="Q29" s="83">
        <v>0</v>
      </c>
      <c r="R29" s="147">
        <v>0</v>
      </c>
      <c r="S29" s="83">
        <v>0</v>
      </c>
      <c r="T29" s="147">
        <f>+T32</f>
        <v>12250</v>
      </c>
      <c r="U29" s="83">
        <v>0</v>
      </c>
      <c r="V29" s="147">
        <v>0</v>
      </c>
    </row>
    <row r="30" spans="1:22" ht="36" customHeight="1">
      <c r="A30" s="84">
        <v>321</v>
      </c>
      <c r="B30" s="85" t="s">
        <v>13</v>
      </c>
      <c r="C30" s="86">
        <v>322500</v>
      </c>
      <c r="D30" s="86"/>
      <c r="E30" s="147">
        <f t="shared" si="6"/>
        <v>0</v>
      </c>
      <c r="F30" s="147">
        <f t="shared" si="7"/>
        <v>0</v>
      </c>
      <c r="G30" s="86"/>
      <c r="H30" s="149"/>
      <c r="I30" s="86"/>
      <c r="J30" s="149"/>
      <c r="K30" s="86"/>
      <c r="L30" s="86"/>
      <c r="M30" s="149"/>
      <c r="N30" s="86"/>
      <c r="O30" s="86"/>
      <c r="P30" s="86"/>
      <c r="Q30" s="86"/>
      <c r="R30" s="149"/>
      <c r="S30" s="86"/>
      <c r="T30" s="149"/>
      <c r="U30" s="86"/>
      <c r="V30" s="149"/>
    </row>
    <row r="31" spans="1:22" ht="31.5" customHeight="1">
      <c r="A31" s="84">
        <v>322</v>
      </c>
      <c r="B31" s="85" t="s">
        <v>14</v>
      </c>
      <c r="C31" s="86">
        <f>2995899-13500</f>
        <v>2982399</v>
      </c>
      <c r="D31" s="86"/>
      <c r="E31" s="147">
        <f t="shared" si="6"/>
        <v>0</v>
      </c>
      <c r="F31" s="147">
        <f t="shared" si="7"/>
        <v>0</v>
      </c>
      <c r="G31" s="86"/>
      <c r="H31" s="149"/>
      <c r="I31" s="116"/>
      <c r="J31" s="149"/>
      <c r="K31" s="86"/>
      <c r="L31" s="86"/>
      <c r="M31" s="149"/>
      <c r="N31" s="86"/>
      <c r="O31" s="86"/>
      <c r="P31" s="86"/>
      <c r="Q31" s="86"/>
      <c r="R31" s="149"/>
      <c r="S31" s="86"/>
      <c r="T31" s="149"/>
      <c r="U31" s="86"/>
      <c r="V31" s="149"/>
    </row>
    <row r="32" spans="1:22" ht="14.25" customHeight="1">
      <c r="A32" s="84">
        <v>323</v>
      </c>
      <c r="B32" s="85" t="s">
        <v>15</v>
      </c>
      <c r="C32" s="86">
        <f>634900-39300</f>
        <v>595600</v>
      </c>
      <c r="D32" s="116"/>
      <c r="E32" s="147">
        <f t="shared" si="6"/>
        <v>7750</v>
      </c>
      <c r="F32" s="147">
        <f t="shared" si="7"/>
        <v>7750</v>
      </c>
      <c r="G32" s="86">
        <v>0</v>
      </c>
      <c r="H32" s="149">
        <v>0</v>
      </c>
      <c r="I32" s="116"/>
      <c r="J32" s="149">
        <v>7750</v>
      </c>
      <c r="K32" s="86"/>
      <c r="L32" s="86"/>
      <c r="M32" s="149"/>
      <c r="N32" s="86"/>
      <c r="O32" s="86"/>
      <c r="P32" s="86"/>
      <c r="Q32" s="86"/>
      <c r="R32" s="149"/>
      <c r="S32" s="86"/>
      <c r="T32" s="149">
        <f>4750+7500</f>
        <v>12250</v>
      </c>
      <c r="U32" s="86"/>
      <c r="V32" s="149"/>
    </row>
    <row r="33" spans="1:22" ht="30.75" customHeight="1">
      <c r="A33" s="84">
        <v>324</v>
      </c>
      <c r="B33" s="85" t="s">
        <v>43</v>
      </c>
      <c r="C33" s="86">
        <v>7600</v>
      </c>
      <c r="D33" s="86"/>
      <c r="E33" s="147">
        <f t="shared" si="6"/>
        <v>0</v>
      </c>
      <c r="F33" s="147">
        <f t="shared" si="7"/>
        <v>0</v>
      </c>
      <c r="G33" s="86"/>
      <c r="H33" s="149"/>
      <c r="I33" s="86"/>
      <c r="J33" s="149"/>
      <c r="K33" s="86">
        <v>0</v>
      </c>
      <c r="L33" s="86"/>
      <c r="M33" s="149"/>
      <c r="N33" s="86"/>
      <c r="O33" s="86"/>
      <c r="P33" s="86"/>
      <c r="Q33" s="86"/>
      <c r="R33" s="149"/>
      <c r="S33" s="86"/>
      <c r="T33" s="149"/>
      <c r="U33" s="86"/>
      <c r="V33" s="149"/>
    </row>
    <row r="34" spans="1:22" ht="27" customHeight="1">
      <c r="A34" s="84">
        <v>329</v>
      </c>
      <c r="B34" s="85" t="s">
        <v>16</v>
      </c>
      <c r="C34" s="86">
        <v>185401</v>
      </c>
      <c r="D34" s="86"/>
      <c r="E34" s="147">
        <f t="shared" si="6"/>
        <v>0</v>
      </c>
      <c r="F34" s="147">
        <f t="shared" si="7"/>
        <v>0</v>
      </c>
      <c r="G34" s="86"/>
      <c r="H34" s="149"/>
      <c r="I34" s="86"/>
      <c r="J34" s="149"/>
      <c r="K34" s="86"/>
      <c r="L34" s="86"/>
      <c r="M34" s="149"/>
      <c r="N34" s="86"/>
      <c r="O34" s="86"/>
      <c r="P34" s="86"/>
      <c r="Q34" s="86"/>
      <c r="R34" s="149"/>
      <c r="S34" s="86"/>
      <c r="T34" s="149"/>
      <c r="U34" s="86"/>
      <c r="V34" s="149"/>
    </row>
    <row r="35" spans="1:22" ht="26.25" customHeight="1">
      <c r="A35" s="81">
        <v>34</v>
      </c>
      <c r="B35" s="91" t="s">
        <v>44</v>
      </c>
      <c r="C35" s="92">
        <f>+C36</f>
        <v>23600</v>
      </c>
      <c r="D35" s="82">
        <v>0</v>
      </c>
      <c r="E35" s="147">
        <f t="shared" si="6"/>
        <v>0</v>
      </c>
      <c r="F35" s="147">
        <f t="shared" si="7"/>
        <v>0</v>
      </c>
      <c r="G35" s="82">
        <v>0</v>
      </c>
      <c r="H35" s="147">
        <v>0</v>
      </c>
      <c r="I35" s="82">
        <v>0</v>
      </c>
      <c r="J35" s="147">
        <v>0</v>
      </c>
      <c r="K35" s="82">
        <v>0</v>
      </c>
      <c r="L35" s="82">
        <v>0</v>
      </c>
      <c r="M35" s="147">
        <v>0</v>
      </c>
      <c r="N35" s="82">
        <v>0</v>
      </c>
      <c r="O35" s="82">
        <v>0</v>
      </c>
      <c r="P35" s="82">
        <v>0</v>
      </c>
      <c r="Q35" s="82">
        <v>0</v>
      </c>
      <c r="R35" s="147">
        <v>0</v>
      </c>
      <c r="S35" s="82">
        <v>0</v>
      </c>
      <c r="T35" s="147">
        <v>0</v>
      </c>
      <c r="U35" s="82">
        <v>0</v>
      </c>
      <c r="V35" s="147">
        <v>0</v>
      </c>
    </row>
    <row r="36" spans="1:22" ht="20.25" customHeight="1">
      <c r="A36" s="84">
        <v>343</v>
      </c>
      <c r="B36" s="85" t="s">
        <v>17</v>
      </c>
      <c r="C36" s="86">
        <v>23600</v>
      </c>
      <c r="D36" s="86"/>
      <c r="E36" s="147">
        <f t="shared" si="6"/>
        <v>0</v>
      </c>
      <c r="F36" s="147">
        <f t="shared" si="7"/>
        <v>0</v>
      </c>
      <c r="G36" s="86"/>
      <c r="H36" s="149"/>
      <c r="I36" s="86"/>
      <c r="J36" s="149"/>
      <c r="K36" s="86">
        <v>0</v>
      </c>
      <c r="L36" s="86"/>
      <c r="M36" s="149"/>
      <c r="N36" s="86"/>
      <c r="O36" s="86"/>
      <c r="P36" s="86"/>
      <c r="Q36" s="86"/>
      <c r="R36" s="149"/>
      <c r="S36" s="86"/>
      <c r="T36" s="149"/>
      <c r="U36" s="86"/>
      <c r="V36" s="149"/>
    </row>
    <row r="37" spans="1:22" s="69" customFormat="1" ht="65.25" customHeight="1">
      <c r="A37" s="81">
        <v>37</v>
      </c>
      <c r="B37" s="93" t="s">
        <v>45</v>
      </c>
      <c r="C37" s="82">
        <f>+C38</f>
        <v>19100</v>
      </c>
      <c r="D37" s="82">
        <v>0</v>
      </c>
      <c r="E37" s="147">
        <f t="shared" si="6"/>
        <v>0</v>
      </c>
      <c r="F37" s="147">
        <f t="shared" si="7"/>
        <v>0</v>
      </c>
      <c r="G37" s="82">
        <v>0</v>
      </c>
      <c r="H37" s="147">
        <v>0</v>
      </c>
      <c r="I37" s="82">
        <v>0</v>
      </c>
      <c r="J37" s="147">
        <v>0</v>
      </c>
      <c r="K37" s="82">
        <v>0</v>
      </c>
      <c r="L37" s="82">
        <v>0</v>
      </c>
      <c r="M37" s="147">
        <v>0</v>
      </c>
      <c r="N37" s="82">
        <v>0</v>
      </c>
      <c r="O37" s="82">
        <v>0</v>
      </c>
      <c r="P37" s="82">
        <v>0</v>
      </c>
      <c r="Q37" s="82">
        <v>0</v>
      </c>
      <c r="R37" s="147">
        <v>0</v>
      </c>
      <c r="S37" s="82">
        <v>0</v>
      </c>
      <c r="T37" s="147">
        <v>0</v>
      </c>
      <c r="U37" s="82">
        <v>0</v>
      </c>
      <c r="V37" s="147">
        <v>0</v>
      </c>
    </row>
    <row r="38" spans="1:22" ht="55.5" customHeight="1">
      <c r="A38" s="84">
        <v>372</v>
      </c>
      <c r="B38" s="85" t="s">
        <v>46</v>
      </c>
      <c r="C38" s="86">
        <v>19100</v>
      </c>
      <c r="D38" s="86"/>
      <c r="E38" s="147">
        <f t="shared" si="6"/>
        <v>0</v>
      </c>
      <c r="F38" s="147">
        <f t="shared" si="7"/>
        <v>0</v>
      </c>
      <c r="G38" s="86"/>
      <c r="H38" s="149"/>
      <c r="I38" s="86"/>
      <c r="J38" s="149"/>
      <c r="K38" s="86">
        <v>0</v>
      </c>
      <c r="L38" s="86"/>
      <c r="M38" s="149"/>
      <c r="N38" s="86"/>
      <c r="O38" s="86"/>
      <c r="P38" s="86"/>
      <c r="Q38" s="86"/>
      <c r="R38" s="149"/>
      <c r="S38" s="86"/>
      <c r="T38" s="149"/>
      <c r="U38" s="86"/>
      <c r="V38" s="149"/>
    </row>
    <row r="39" spans="1:22" s="69" customFormat="1" ht="22.5" customHeight="1">
      <c r="A39" s="81">
        <v>38</v>
      </c>
      <c r="B39" s="93" t="s">
        <v>47</v>
      </c>
      <c r="C39" s="82">
        <v>0</v>
      </c>
      <c r="D39" s="82">
        <v>0</v>
      </c>
      <c r="E39" s="147">
        <f t="shared" si="6"/>
        <v>0</v>
      </c>
      <c r="F39" s="147">
        <f t="shared" si="7"/>
        <v>0</v>
      </c>
      <c r="G39" s="82">
        <v>0</v>
      </c>
      <c r="H39" s="147">
        <v>0</v>
      </c>
      <c r="I39" s="82">
        <v>0</v>
      </c>
      <c r="J39" s="147">
        <v>0</v>
      </c>
      <c r="K39" s="86">
        <v>0</v>
      </c>
      <c r="L39" s="82">
        <v>0</v>
      </c>
      <c r="M39" s="147">
        <v>0</v>
      </c>
      <c r="N39" s="82">
        <v>0</v>
      </c>
      <c r="O39" s="82">
        <v>0</v>
      </c>
      <c r="P39" s="82">
        <v>0</v>
      </c>
      <c r="Q39" s="82">
        <v>0</v>
      </c>
      <c r="R39" s="147">
        <v>0</v>
      </c>
      <c r="S39" s="82">
        <v>0</v>
      </c>
      <c r="T39" s="147">
        <v>0</v>
      </c>
      <c r="U39" s="82">
        <v>0</v>
      </c>
      <c r="V39" s="147">
        <v>0</v>
      </c>
    </row>
    <row r="40" spans="1:22" s="69" customFormat="1" ht="48" customHeight="1">
      <c r="A40" s="81">
        <v>4</v>
      </c>
      <c r="B40" s="93" t="s">
        <v>19</v>
      </c>
      <c r="C40" s="82">
        <f>+C41+C43+C46</f>
        <v>346661</v>
      </c>
      <c r="D40" s="82">
        <f>+D46</f>
        <v>1577715</v>
      </c>
      <c r="E40" s="147">
        <f t="shared" si="6"/>
        <v>3193858</v>
      </c>
      <c r="F40" s="147">
        <f t="shared" si="7"/>
        <v>1616143</v>
      </c>
      <c r="G40" s="82">
        <v>577715</v>
      </c>
      <c r="H40" s="147">
        <f>+H46</f>
        <v>809756</v>
      </c>
      <c r="I40" s="82">
        <v>0</v>
      </c>
      <c r="J40" s="147">
        <f>+J46</f>
        <v>7975</v>
      </c>
      <c r="K40" s="82">
        <v>0</v>
      </c>
      <c r="L40" s="82">
        <v>1000000</v>
      </c>
      <c r="M40" s="147">
        <f>+M46</f>
        <v>2350103</v>
      </c>
      <c r="N40" s="82">
        <v>0</v>
      </c>
      <c r="O40" s="82">
        <v>0</v>
      </c>
      <c r="P40" s="82">
        <v>0</v>
      </c>
      <c r="Q40" s="82">
        <v>0</v>
      </c>
      <c r="R40" s="147">
        <f>+R46</f>
        <v>26024</v>
      </c>
      <c r="S40" s="82">
        <v>4577715</v>
      </c>
      <c r="T40" s="147">
        <f>+T46</f>
        <v>7605448</v>
      </c>
      <c r="U40" s="82">
        <v>4577715</v>
      </c>
      <c r="V40" s="147">
        <f>+V46</f>
        <v>0</v>
      </c>
    </row>
    <row r="41" spans="1:22" s="69" customFormat="1" ht="48" customHeight="1">
      <c r="A41" s="81">
        <v>41</v>
      </c>
      <c r="B41" s="93" t="s">
        <v>48</v>
      </c>
      <c r="C41" s="82">
        <f>+C42</f>
        <v>0</v>
      </c>
      <c r="D41" s="82">
        <v>0</v>
      </c>
      <c r="E41" s="147">
        <f t="shared" si="6"/>
        <v>0</v>
      </c>
      <c r="F41" s="147">
        <f t="shared" si="7"/>
        <v>0</v>
      </c>
      <c r="G41" s="82">
        <v>0</v>
      </c>
      <c r="H41" s="147">
        <v>0</v>
      </c>
      <c r="I41" s="82">
        <v>0</v>
      </c>
      <c r="J41" s="147">
        <v>0</v>
      </c>
      <c r="K41" s="82">
        <v>0</v>
      </c>
      <c r="L41" s="82">
        <v>0</v>
      </c>
      <c r="M41" s="147">
        <v>0</v>
      </c>
      <c r="N41" s="82">
        <v>0</v>
      </c>
      <c r="O41" s="82">
        <v>0</v>
      </c>
      <c r="P41" s="82">
        <v>0</v>
      </c>
      <c r="Q41" s="82">
        <v>0</v>
      </c>
      <c r="R41" s="147">
        <v>0</v>
      </c>
      <c r="S41" s="82">
        <v>0</v>
      </c>
      <c r="T41" s="147">
        <v>0</v>
      </c>
      <c r="U41" s="82">
        <v>0</v>
      </c>
      <c r="V41" s="147">
        <v>0</v>
      </c>
    </row>
    <row r="42" spans="1:22" ht="48" customHeight="1">
      <c r="A42" s="84">
        <v>412</v>
      </c>
      <c r="B42" s="85" t="s">
        <v>49</v>
      </c>
      <c r="C42" s="86">
        <v>0</v>
      </c>
      <c r="D42" s="86">
        <v>0</v>
      </c>
      <c r="E42" s="147">
        <f t="shared" si="6"/>
        <v>0</v>
      </c>
      <c r="F42" s="147">
        <f t="shared" si="7"/>
        <v>0</v>
      </c>
      <c r="G42" s="86">
        <v>0</v>
      </c>
      <c r="H42" s="149">
        <v>0</v>
      </c>
      <c r="I42" s="86"/>
      <c r="J42" s="149"/>
      <c r="K42" s="86">
        <v>0</v>
      </c>
      <c r="L42" s="86"/>
      <c r="M42" s="149"/>
      <c r="N42" s="86"/>
      <c r="O42" s="86"/>
      <c r="P42" s="86"/>
      <c r="Q42" s="86">
        <v>0</v>
      </c>
      <c r="R42" s="149">
        <v>0</v>
      </c>
      <c r="S42" s="86">
        <v>0</v>
      </c>
      <c r="T42" s="149">
        <v>0</v>
      </c>
      <c r="U42" s="86">
        <v>0</v>
      </c>
      <c r="V42" s="149">
        <v>0</v>
      </c>
    </row>
    <row r="43" spans="1:22" ht="46.5" customHeight="1">
      <c r="A43" s="81">
        <v>42</v>
      </c>
      <c r="B43" s="93" t="s">
        <v>50</v>
      </c>
      <c r="C43" s="82">
        <f>+C45+C44</f>
        <v>346661</v>
      </c>
      <c r="D43" s="82">
        <v>0</v>
      </c>
      <c r="E43" s="147">
        <f t="shared" si="6"/>
        <v>0</v>
      </c>
      <c r="F43" s="147">
        <f t="shared" si="7"/>
        <v>0</v>
      </c>
      <c r="G43" s="82">
        <v>0</v>
      </c>
      <c r="H43" s="147">
        <v>0</v>
      </c>
      <c r="I43" s="82">
        <v>0</v>
      </c>
      <c r="J43" s="147">
        <v>0</v>
      </c>
      <c r="K43" s="82">
        <v>0</v>
      </c>
      <c r="L43" s="82">
        <v>0</v>
      </c>
      <c r="M43" s="147">
        <v>0</v>
      </c>
      <c r="N43" s="82">
        <v>0</v>
      </c>
      <c r="O43" s="82">
        <v>0</v>
      </c>
      <c r="P43" s="82">
        <v>0</v>
      </c>
      <c r="Q43" s="82">
        <v>0</v>
      </c>
      <c r="R43" s="147">
        <v>0</v>
      </c>
      <c r="S43" s="82">
        <v>0</v>
      </c>
      <c r="T43" s="147">
        <v>0</v>
      </c>
      <c r="U43" s="82">
        <v>0</v>
      </c>
      <c r="V43" s="147">
        <v>0</v>
      </c>
    </row>
    <row r="44" spans="1:22" ht="14.25" customHeight="1">
      <c r="A44" s="84">
        <v>422</v>
      </c>
      <c r="B44" s="88" t="s">
        <v>18</v>
      </c>
      <c r="C44" s="90">
        <f>364212-28851+11300</f>
        <v>346661</v>
      </c>
      <c r="D44" s="86">
        <v>0</v>
      </c>
      <c r="E44" s="147">
        <f t="shared" si="6"/>
        <v>0</v>
      </c>
      <c r="F44" s="147">
        <f t="shared" si="7"/>
        <v>0</v>
      </c>
      <c r="G44" s="86"/>
      <c r="H44" s="149"/>
      <c r="I44" s="86">
        <v>0</v>
      </c>
      <c r="J44" s="149">
        <v>0</v>
      </c>
      <c r="K44" s="86">
        <v>0</v>
      </c>
      <c r="L44" s="86"/>
      <c r="M44" s="149"/>
      <c r="N44" s="86"/>
      <c r="O44" s="86">
        <v>0</v>
      </c>
      <c r="P44" s="86"/>
      <c r="Q44" s="86"/>
      <c r="R44" s="149"/>
      <c r="S44" s="86"/>
      <c r="T44" s="149"/>
      <c r="U44" s="86"/>
      <c r="V44" s="149"/>
    </row>
    <row r="45" spans="1:22" ht="51.75" customHeight="1">
      <c r="A45" s="84">
        <v>423</v>
      </c>
      <c r="B45" s="85" t="s">
        <v>66</v>
      </c>
      <c r="C45" s="86">
        <v>0</v>
      </c>
      <c r="D45" s="86"/>
      <c r="E45" s="147">
        <f t="shared" si="6"/>
        <v>0</v>
      </c>
      <c r="F45" s="147">
        <f t="shared" si="7"/>
        <v>0</v>
      </c>
      <c r="G45" s="86"/>
      <c r="H45" s="149"/>
      <c r="I45" s="86">
        <v>0</v>
      </c>
      <c r="J45" s="149">
        <v>0</v>
      </c>
      <c r="K45" s="86">
        <v>0</v>
      </c>
      <c r="L45" s="86"/>
      <c r="M45" s="149"/>
      <c r="N45" s="86"/>
      <c r="O45" s="86"/>
      <c r="P45" s="86"/>
      <c r="Q45" s="86"/>
      <c r="R45" s="149"/>
      <c r="S45" s="86">
        <v>0</v>
      </c>
      <c r="T45" s="149">
        <v>0</v>
      </c>
      <c r="U45" s="86">
        <v>0</v>
      </c>
      <c r="V45" s="149">
        <v>0</v>
      </c>
    </row>
    <row r="46" spans="1:22" s="69" customFormat="1" ht="49.5" customHeight="1">
      <c r="A46" s="81">
        <v>45</v>
      </c>
      <c r="B46" s="93" t="s">
        <v>52</v>
      </c>
      <c r="C46" s="82">
        <f>+C47+C48</f>
        <v>0</v>
      </c>
      <c r="D46" s="82">
        <f>+D47</f>
        <v>1577715</v>
      </c>
      <c r="E46" s="147">
        <f t="shared" si="6"/>
        <v>3193858</v>
      </c>
      <c r="F46" s="147">
        <f t="shared" si="7"/>
        <v>1616143</v>
      </c>
      <c r="G46" s="82">
        <v>577715</v>
      </c>
      <c r="H46" s="147">
        <f>+H47</f>
        <v>809756</v>
      </c>
      <c r="I46" s="82">
        <v>0</v>
      </c>
      <c r="J46" s="147">
        <f>+J47+J48</f>
        <v>7975</v>
      </c>
      <c r="K46" s="82">
        <v>0</v>
      </c>
      <c r="L46" s="82">
        <v>1000000</v>
      </c>
      <c r="M46" s="147">
        <f>+M47</f>
        <v>2350103</v>
      </c>
      <c r="N46" s="82">
        <v>0</v>
      </c>
      <c r="O46" s="82">
        <v>0</v>
      </c>
      <c r="P46" s="82">
        <v>0</v>
      </c>
      <c r="Q46" s="82">
        <v>0</v>
      </c>
      <c r="R46" s="147">
        <f>+R47</f>
        <v>26024</v>
      </c>
      <c r="S46" s="82">
        <v>4577715</v>
      </c>
      <c r="T46" s="147">
        <f>+T47</f>
        <v>7605448</v>
      </c>
      <c r="U46" s="82">
        <v>4577715</v>
      </c>
      <c r="V46" s="147">
        <f>+V47</f>
        <v>0</v>
      </c>
    </row>
    <row r="47" spans="1:22" ht="45" customHeight="1" thickBot="1">
      <c r="A47" s="84">
        <v>451</v>
      </c>
      <c r="B47" s="85" t="s">
        <v>53</v>
      </c>
      <c r="C47" s="86"/>
      <c r="D47" s="86">
        <f>+G47+I47+K47+L47+N47+O47+P47+Q47</f>
        <v>1577715</v>
      </c>
      <c r="E47" s="147">
        <f t="shared" si="6"/>
        <v>3193858</v>
      </c>
      <c r="F47" s="147">
        <f t="shared" si="7"/>
        <v>1616143</v>
      </c>
      <c r="G47" s="86">
        <v>577715</v>
      </c>
      <c r="H47" s="149">
        <v>809756</v>
      </c>
      <c r="I47" s="86">
        <v>0</v>
      </c>
      <c r="J47" s="149">
        <f>26735-7750-11010</f>
        <v>7975</v>
      </c>
      <c r="K47" s="86"/>
      <c r="L47" s="86">
        <v>1000000</v>
      </c>
      <c r="M47" s="149">
        <f>+F11+F12</f>
        <v>2350103</v>
      </c>
      <c r="N47" s="86"/>
      <c r="O47" s="86">
        <v>0</v>
      </c>
      <c r="P47" s="86"/>
      <c r="Q47" s="86">
        <v>0</v>
      </c>
      <c r="R47" s="149">
        <f>15014+11010</f>
        <v>26024</v>
      </c>
      <c r="S47" s="86">
        <v>4577715</v>
      </c>
      <c r="T47" s="176">
        <f>+I17-T32</f>
        <v>7605448</v>
      </c>
      <c r="U47" s="86">
        <v>4577715</v>
      </c>
      <c r="V47" s="149">
        <v>0</v>
      </c>
    </row>
    <row r="48" spans="1:22" ht="45" customHeight="1" thickTop="1">
      <c r="A48" s="84">
        <v>452</v>
      </c>
      <c r="B48" s="85" t="s">
        <v>54</v>
      </c>
      <c r="C48" s="86">
        <v>0</v>
      </c>
      <c r="D48" s="86">
        <v>0</v>
      </c>
      <c r="E48" s="147">
        <f t="shared" si="6"/>
        <v>0</v>
      </c>
      <c r="F48" s="147">
        <f t="shared" si="7"/>
        <v>0</v>
      </c>
      <c r="G48" s="86">
        <v>0</v>
      </c>
      <c r="H48" s="149">
        <v>0</v>
      </c>
      <c r="I48" s="86">
        <v>0</v>
      </c>
      <c r="J48" s="149">
        <v>0</v>
      </c>
      <c r="K48" s="86">
        <v>0</v>
      </c>
      <c r="L48" s="86"/>
      <c r="M48" s="149"/>
      <c r="N48" s="86"/>
      <c r="O48" s="86"/>
      <c r="P48" s="86"/>
      <c r="Q48" s="86">
        <v>0</v>
      </c>
      <c r="R48" s="149">
        <v>0</v>
      </c>
      <c r="S48" s="86">
        <v>0</v>
      </c>
      <c r="T48" s="149">
        <v>0</v>
      </c>
      <c r="U48" s="86">
        <v>0</v>
      </c>
      <c r="V48" s="149">
        <v>0</v>
      </c>
    </row>
    <row r="49" spans="1:22" ht="52.5" customHeight="1">
      <c r="A49" s="84"/>
      <c r="B49" s="94" t="s">
        <v>55</v>
      </c>
      <c r="C49" s="95">
        <f>+C24+C29+C35+C37+C39</f>
        <v>9561620</v>
      </c>
      <c r="D49" s="96">
        <v>0</v>
      </c>
      <c r="E49" s="147">
        <f t="shared" si="6"/>
        <v>7750</v>
      </c>
      <c r="F49" s="147">
        <f t="shared" si="7"/>
        <v>7750</v>
      </c>
      <c r="G49" s="96">
        <v>0</v>
      </c>
      <c r="H49" s="151">
        <v>0</v>
      </c>
      <c r="I49" s="96">
        <v>0</v>
      </c>
      <c r="J49" s="151">
        <f>+J24+J29+J35+J37+J39</f>
        <v>7750</v>
      </c>
      <c r="K49" s="96">
        <v>0</v>
      </c>
      <c r="L49" s="96">
        <v>0</v>
      </c>
      <c r="M49" s="151">
        <v>0</v>
      </c>
      <c r="N49" s="96">
        <v>0</v>
      </c>
      <c r="O49" s="96">
        <v>0</v>
      </c>
      <c r="P49" s="96">
        <v>0</v>
      </c>
      <c r="Q49" s="96">
        <v>0</v>
      </c>
      <c r="R49" s="151">
        <v>0</v>
      </c>
      <c r="S49" s="96">
        <v>0</v>
      </c>
      <c r="T49" s="151">
        <f>+T24+T29+T35+T37+T39</f>
        <v>12250</v>
      </c>
      <c r="U49" s="96">
        <v>0</v>
      </c>
      <c r="V49" s="151">
        <v>0</v>
      </c>
    </row>
    <row r="50" spans="1:22" ht="69.75" customHeight="1">
      <c r="A50" s="84"/>
      <c r="B50" s="94" t="s">
        <v>56</v>
      </c>
      <c r="C50" s="95">
        <f>+C25+C30+C36+C38+C40</f>
        <v>5189373</v>
      </c>
      <c r="D50" s="96">
        <f>+D40</f>
        <v>1577715</v>
      </c>
      <c r="E50" s="147">
        <f t="shared" si="6"/>
        <v>3193858</v>
      </c>
      <c r="F50" s="147">
        <f t="shared" si="7"/>
        <v>1616143</v>
      </c>
      <c r="G50" s="96">
        <v>577715</v>
      </c>
      <c r="H50" s="151">
        <f>+H46</f>
        <v>809756</v>
      </c>
      <c r="I50" s="96">
        <v>0</v>
      </c>
      <c r="J50" s="151">
        <f>+J40</f>
        <v>7975</v>
      </c>
      <c r="K50" s="96">
        <v>0</v>
      </c>
      <c r="L50" s="96">
        <v>1000000</v>
      </c>
      <c r="M50" s="151">
        <f>+M40</f>
        <v>2350103</v>
      </c>
      <c r="N50" s="96">
        <v>0</v>
      </c>
      <c r="O50" s="96">
        <v>0</v>
      </c>
      <c r="P50" s="96">
        <v>0</v>
      </c>
      <c r="Q50" s="96">
        <v>0</v>
      </c>
      <c r="R50" s="151">
        <f>+R47</f>
        <v>26024</v>
      </c>
      <c r="S50" s="96">
        <v>4577715</v>
      </c>
      <c r="T50" s="151">
        <f>+T46</f>
        <v>7605448</v>
      </c>
      <c r="U50" s="96">
        <v>4577715</v>
      </c>
      <c r="V50" s="151">
        <f>+V46</f>
        <v>0</v>
      </c>
    </row>
    <row r="51" spans="1:22" ht="21.75" customHeight="1">
      <c r="A51" s="84"/>
      <c r="B51" s="85"/>
      <c r="C51" s="86"/>
      <c r="D51" s="116"/>
      <c r="E51" s="147">
        <f t="shared" si="6"/>
        <v>0</v>
      </c>
      <c r="F51" s="147">
        <f t="shared" si="7"/>
        <v>0</v>
      </c>
      <c r="G51" s="116"/>
      <c r="H51" s="149"/>
      <c r="I51" s="116"/>
      <c r="J51" s="149"/>
      <c r="K51" s="116"/>
      <c r="L51" s="116"/>
      <c r="M51" s="149"/>
      <c r="N51" s="86"/>
      <c r="O51" s="86"/>
      <c r="P51" s="86"/>
      <c r="Q51" s="86"/>
      <c r="R51" s="149"/>
      <c r="S51" s="86"/>
      <c r="T51" s="149"/>
      <c r="U51" s="86"/>
      <c r="V51" s="149"/>
    </row>
    <row r="52" spans="1:22" ht="28.5" customHeight="1">
      <c r="A52" s="97"/>
      <c r="B52" s="98" t="s">
        <v>57</v>
      </c>
      <c r="C52" s="95">
        <f>+C40+C49</f>
        <v>9908281</v>
      </c>
      <c r="D52" s="95">
        <f>+D49+D50</f>
        <v>1577715</v>
      </c>
      <c r="E52" s="147">
        <f t="shared" si="6"/>
        <v>3201608</v>
      </c>
      <c r="F52" s="147">
        <f t="shared" si="7"/>
        <v>1623893</v>
      </c>
      <c r="G52" s="95">
        <v>577715</v>
      </c>
      <c r="H52" s="152">
        <f>+H50</f>
        <v>809756</v>
      </c>
      <c r="I52" s="95">
        <v>0</v>
      </c>
      <c r="J52" s="152">
        <f>+J49+J50</f>
        <v>15725</v>
      </c>
      <c r="K52" s="95">
        <v>0</v>
      </c>
      <c r="L52" s="95">
        <v>1000000</v>
      </c>
      <c r="M52" s="152">
        <f>+M49+M50</f>
        <v>2350103</v>
      </c>
      <c r="N52" s="95">
        <v>0</v>
      </c>
      <c r="O52" s="95">
        <v>0</v>
      </c>
      <c r="P52" s="95">
        <v>0</v>
      </c>
      <c r="Q52" s="95">
        <v>0</v>
      </c>
      <c r="R52" s="152">
        <f>+R46</f>
        <v>26024</v>
      </c>
      <c r="S52" s="95">
        <v>4577715</v>
      </c>
      <c r="T52" s="152">
        <f>+T49+T50</f>
        <v>7617698</v>
      </c>
      <c r="U52" s="95">
        <v>4577715</v>
      </c>
      <c r="V52" s="152">
        <f>+V50</f>
        <v>0</v>
      </c>
    </row>
    <row r="53" spans="1:22" ht="4.5" customHeight="1">
      <c r="B53" s="331"/>
      <c r="C53" s="332"/>
      <c r="D53" s="332"/>
      <c r="E53" s="332"/>
      <c r="F53" s="332"/>
      <c r="G53" s="332"/>
      <c r="H53" s="332"/>
      <c r="I53" s="332"/>
      <c r="J53" s="332"/>
      <c r="K53" s="332"/>
      <c r="L53" s="332"/>
      <c r="M53" s="332"/>
    </row>
    <row r="54" spans="1:22" ht="27.75" customHeight="1">
      <c r="A54" s="344" t="s">
        <v>126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R54" s="338" t="s">
        <v>100</v>
      </c>
      <c r="S54" s="338"/>
      <c r="T54" s="338"/>
      <c r="U54" s="338"/>
      <c r="V54" s="338"/>
    </row>
    <row r="55" spans="1:22">
      <c r="B55" s="317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</row>
    <row r="56" spans="1:22" ht="42" customHeight="1">
      <c r="B56" s="313"/>
      <c r="C56" s="280"/>
      <c r="D56" s="102"/>
      <c r="E56" s="103"/>
      <c r="F56" s="103"/>
      <c r="G56" s="102"/>
      <c r="H56" s="102"/>
      <c r="I56" s="102"/>
      <c r="K56" s="313"/>
      <c r="L56" s="313"/>
      <c r="M56" s="133"/>
    </row>
    <row r="57" spans="1:22">
      <c r="B57" s="312"/>
      <c r="C57" s="280"/>
      <c r="D57" s="102"/>
      <c r="E57" s="103"/>
      <c r="F57" s="103"/>
      <c r="G57" s="102"/>
      <c r="H57" s="102"/>
      <c r="I57" s="102"/>
      <c r="K57" s="313"/>
      <c r="L57" s="313"/>
      <c r="M57" s="134"/>
    </row>
    <row r="58" spans="1:22">
      <c r="C58" s="42"/>
    </row>
    <row r="59" spans="1:22">
      <c r="A59" s="314"/>
      <c r="B59" s="314"/>
    </row>
  </sheetData>
  <mergeCells count="20">
    <mergeCell ref="R54:V54"/>
    <mergeCell ref="A54:M54"/>
    <mergeCell ref="K56:L56"/>
    <mergeCell ref="K57:L57"/>
    <mergeCell ref="A59:B59"/>
    <mergeCell ref="A16:D16"/>
    <mergeCell ref="B56:C56"/>
    <mergeCell ref="B57:C57"/>
    <mergeCell ref="B55:M55"/>
    <mergeCell ref="A14:D14"/>
    <mergeCell ref="A15:D15"/>
    <mergeCell ref="D19:J19"/>
    <mergeCell ref="B53:M53"/>
    <mergeCell ref="A13:D13"/>
    <mergeCell ref="A1:L1"/>
    <mergeCell ref="A8:D8"/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  <headerFooter alignWithMargins="0"/>
  <rowBreaks count="1" manualBreakCount="1">
    <brk id="34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1"/>
  <sheetViews>
    <sheetView workbookViewId="0">
      <selection activeCell="F51" sqref="F51"/>
    </sheetView>
  </sheetViews>
  <sheetFormatPr defaultRowHeight="14.25"/>
  <cols>
    <col min="1" max="1" width="12" style="99" customWidth="1"/>
    <col min="2" max="2" width="27.7109375" style="100" customWidth="1"/>
    <col min="3" max="3" width="18" style="104" hidden="1" customWidth="1"/>
    <col min="4" max="4" width="16.7109375" style="42" customWidth="1"/>
    <col min="5" max="5" width="14.5703125" style="49" customWidth="1"/>
    <col min="6" max="6" width="14.85546875" style="42" customWidth="1"/>
    <col min="7" max="7" width="12.85546875" style="42" customWidth="1"/>
    <col min="8" max="8" width="11.42578125" style="42" customWidth="1"/>
    <col min="9" max="9" width="12.140625" style="42" customWidth="1"/>
    <col min="10" max="11" width="15.7109375" style="42" customWidth="1"/>
    <col min="12" max="12" width="14" style="42" customWidth="1"/>
    <col min="13" max="13" width="15" style="42" customWidth="1"/>
    <col min="14" max="15" width="13.28515625" style="42" customWidth="1"/>
    <col min="16" max="18" width="9.140625" style="42"/>
    <col min="19" max="19" width="9.42578125" style="42" bestFit="1" customWidth="1"/>
    <col min="20" max="20" width="10.140625" style="42" bestFit="1" customWidth="1"/>
    <col min="21" max="254" width="9.140625" style="42"/>
    <col min="255" max="255" width="12" style="42" customWidth="1"/>
    <col min="256" max="256" width="27.7109375" style="42" customWidth="1"/>
    <col min="257" max="257" width="0" style="42" hidden="1" customWidth="1"/>
    <col min="258" max="266" width="16.7109375" style="42" customWidth="1"/>
    <col min="267" max="267" width="16.5703125" style="42" customWidth="1"/>
    <col min="268" max="269" width="0" style="42" hidden="1" customWidth="1"/>
    <col min="270" max="270" width="10.42578125" style="42" customWidth="1"/>
    <col min="271" max="271" width="10.42578125" style="42" bestFit="1" customWidth="1"/>
    <col min="272" max="274" width="9.140625" style="42"/>
    <col min="275" max="275" width="9.42578125" style="42" bestFit="1" customWidth="1"/>
    <col min="276" max="276" width="10.140625" style="42" bestFit="1" customWidth="1"/>
    <col min="277" max="510" width="9.140625" style="42"/>
    <col min="511" max="511" width="12" style="42" customWidth="1"/>
    <col min="512" max="512" width="27.7109375" style="42" customWidth="1"/>
    <col min="513" max="513" width="0" style="42" hidden="1" customWidth="1"/>
    <col min="514" max="522" width="16.7109375" style="42" customWidth="1"/>
    <col min="523" max="523" width="16.5703125" style="42" customWidth="1"/>
    <col min="524" max="525" width="0" style="42" hidden="1" customWidth="1"/>
    <col min="526" max="526" width="10.42578125" style="42" customWidth="1"/>
    <col min="527" max="527" width="10.42578125" style="42" bestFit="1" customWidth="1"/>
    <col min="528" max="530" width="9.140625" style="42"/>
    <col min="531" max="531" width="9.42578125" style="42" bestFit="1" customWidth="1"/>
    <col min="532" max="532" width="10.140625" style="42" bestFit="1" customWidth="1"/>
    <col min="533" max="766" width="9.140625" style="42"/>
    <col min="767" max="767" width="12" style="42" customWidth="1"/>
    <col min="768" max="768" width="27.7109375" style="42" customWidth="1"/>
    <col min="769" max="769" width="0" style="42" hidden="1" customWidth="1"/>
    <col min="770" max="778" width="16.7109375" style="42" customWidth="1"/>
    <col min="779" max="779" width="16.5703125" style="42" customWidth="1"/>
    <col min="780" max="781" width="0" style="42" hidden="1" customWidth="1"/>
    <col min="782" max="782" width="10.42578125" style="42" customWidth="1"/>
    <col min="783" max="783" width="10.42578125" style="42" bestFit="1" customWidth="1"/>
    <col min="784" max="786" width="9.140625" style="42"/>
    <col min="787" max="787" width="9.42578125" style="42" bestFit="1" customWidth="1"/>
    <col min="788" max="788" width="10.140625" style="42" bestFit="1" customWidth="1"/>
    <col min="789" max="1022" width="9.140625" style="42"/>
    <col min="1023" max="1023" width="12" style="42" customWidth="1"/>
    <col min="1024" max="1024" width="27.7109375" style="42" customWidth="1"/>
    <col min="1025" max="1025" width="0" style="42" hidden="1" customWidth="1"/>
    <col min="1026" max="1034" width="16.7109375" style="42" customWidth="1"/>
    <col min="1035" max="1035" width="16.5703125" style="42" customWidth="1"/>
    <col min="1036" max="1037" width="0" style="42" hidden="1" customWidth="1"/>
    <col min="1038" max="1038" width="10.42578125" style="42" customWidth="1"/>
    <col min="1039" max="1039" width="10.42578125" style="42" bestFit="1" customWidth="1"/>
    <col min="1040" max="1042" width="9.140625" style="42"/>
    <col min="1043" max="1043" width="9.42578125" style="42" bestFit="1" customWidth="1"/>
    <col min="1044" max="1044" width="10.140625" style="42" bestFit="1" customWidth="1"/>
    <col min="1045" max="1278" width="9.140625" style="42"/>
    <col min="1279" max="1279" width="12" style="42" customWidth="1"/>
    <col min="1280" max="1280" width="27.7109375" style="42" customWidth="1"/>
    <col min="1281" max="1281" width="0" style="42" hidden="1" customWidth="1"/>
    <col min="1282" max="1290" width="16.7109375" style="42" customWidth="1"/>
    <col min="1291" max="1291" width="16.5703125" style="42" customWidth="1"/>
    <col min="1292" max="1293" width="0" style="42" hidden="1" customWidth="1"/>
    <col min="1294" max="1294" width="10.42578125" style="42" customWidth="1"/>
    <col min="1295" max="1295" width="10.42578125" style="42" bestFit="1" customWidth="1"/>
    <col min="1296" max="1298" width="9.140625" style="42"/>
    <col min="1299" max="1299" width="9.42578125" style="42" bestFit="1" customWidth="1"/>
    <col min="1300" max="1300" width="10.140625" style="42" bestFit="1" customWidth="1"/>
    <col min="1301" max="1534" width="9.140625" style="42"/>
    <col min="1535" max="1535" width="12" style="42" customWidth="1"/>
    <col min="1536" max="1536" width="27.7109375" style="42" customWidth="1"/>
    <col min="1537" max="1537" width="0" style="42" hidden="1" customWidth="1"/>
    <col min="1538" max="1546" width="16.7109375" style="42" customWidth="1"/>
    <col min="1547" max="1547" width="16.5703125" style="42" customWidth="1"/>
    <col min="1548" max="1549" width="0" style="42" hidden="1" customWidth="1"/>
    <col min="1550" max="1550" width="10.42578125" style="42" customWidth="1"/>
    <col min="1551" max="1551" width="10.42578125" style="42" bestFit="1" customWidth="1"/>
    <col min="1552" max="1554" width="9.140625" style="42"/>
    <col min="1555" max="1555" width="9.42578125" style="42" bestFit="1" customWidth="1"/>
    <col min="1556" max="1556" width="10.140625" style="42" bestFit="1" customWidth="1"/>
    <col min="1557" max="1790" width="9.140625" style="42"/>
    <col min="1791" max="1791" width="12" style="42" customWidth="1"/>
    <col min="1792" max="1792" width="27.7109375" style="42" customWidth="1"/>
    <col min="1793" max="1793" width="0" style="42" hidden="1" customWidth="1"/>
    <col min="1794" max="1802" width="16.7109375" style="42" customWidth="1"/>
    <col min="1803" max="1803" width="16.5703125" style="42" customWidth="1"/>
    <col min="1804" max="1805" width="0" style="42" hidden="1" customWidth="1"/>
    <col min="1806" max="1806" width="10.42578125" style="42" customWidth="1"/>
    <col min="1807" max="1807" width="10.42578125" style="42" bestFit="1" customWidth="1"/>
    <col min="1808" max="1810" width="9.140625" style="42"/>
    <col min="1811" max="1811" width="9.42578125" style="42" bestFit="1" customWidth="1"/>
    <col min="1812" max="1812" width="10.140625" style="42" bestFit="1" customWidth="1"/>
    <col min="1813" max="2046" width="9.140625" style="42"/>
    <col min="2047" max="2047" width="12" style="42" customWidth="1"/>
    <col min="2048" max="2048" width="27.7109375" style="42" customWidth="1"/>
    <col min="2049" max="2049" width="0" style="42" hidden="1" customWidth="1"/>
    <col min="2050" max="2058" width="16.7109375" style="42" customWidth="1"/>
    <col min="2059" max="2059" width="16.5703125" style="42" customWidth="1"/>
    <col min="2060" max="2061" width="0" style="42" hidden="1" customWidth="1"/>
    <col min="2062" max="2062" width="10.42578125" style="42" customWidth="1"/>
    <col min="2063" max="2063" width="10.42578125" style="42" bestFit="1" customWidth="1"/>
    <col min="2064" max="2066" width="9.140625" style="42"/>
    <col min="2067" max="2067" width="9.42578125" style="42" bestFit="1" customWidth="1"/>
    <col min="2068" max="2068" width="10.140625" style="42" bestFit="1" customWidth="1"/>
    <col min="2069" max="2302" width="9.140625" style="42"/>
    <col min="2303" max="2303" width="12" style="42" customWidth="1"/>
    <col min="2304" max="2304" width="27.7109375" style="42" customWidth="1"/>
    <col min="2305" max="2305" width="0" style="42" hidden="1" customWidth="1"/>
    <col min="2306" max="2314" width="16.7109375" style="42" customWidth="1"/>
    <col min="2315" max="2315" width="16.5703125" style="42" customWidth="1"/>
    <col min="2316" max="2317" width="0" style="42" hidden="1" customWidth="1"/>
    <col min="2318" max="2318" width="10.42578125" style="42" customWidth="1"/>
    <col min="2319" max="2319" width="10.42578125" style="42" bestFit="1" customWidth="1"/>
    <col min="2320" max="2322" width="9.140625" style="42"/>
    <col min="2323" max="2323" width="9.42578125" style="42" bestFit="1" customWidth="1"/>
    <col min="2324" max="2324" width="10.140625" style="42" bestFit="1" customWidth="1"/>
    <col min="2325" max="2558" width="9.140625" style="42"/>
    <col min="2559" max="2559" width="12" style="42" customWidth="1"/>
    <col min="2560" max="2560" width="27.7109375" style="42" customWidth="1"/>
    <col min="2561" max="2561" width="0" style="42" hidden="1" customWidth="1"/>
    <col min="2562" max="2570" width="16.7109375" style="42" customWidth="1"/>
    <col min="2571" max="2571" width="16.5703125" style="42" customWidth="1"/>
    <col min="2572" max="2573" width="0" style="42" hidden="1" customWidth="1"/>
    <col min="2574" max="2574" width="10.42578125" style="42" customWidth="1"/>
    <col min="2575" max="2575" width="10.42578125" style="42" bestFit="1" customWidth="1"/>
    <col min="2576" max="2578" width="9.140625" style="42"/>
    <col min="2579" max="2579" width="9.42578125" style="42" bestFit="1" customWidth="1"/>
    <col min="2580" max="2580" width="10.140625" style="42" bestFit="1" customWidth="1"/>
    <col min="2581" max="2814" width="9.140625" style="42"/>
    <col min="2815" max="2815" width="12" style="42" customWidth="1"/>
    <col min="2816" max="2816" width="27.7109375" style="42" customWidth="1"/>
    <col min="2817" max="2817" width="0" style="42" hidden="1" customWidth="1"/>
    <col min="2818" max="2826" width="16.7109375" style="42" customWidth="1"/>
    <col min="2827" max="2827" width="16.5703125" style="42" customWidth="1"/>
    <col min="2828" max="2829" width="0" style="42" hidden="1" customWidth="1"/>
    <col min="2830" max="2830" width="10.42578125" style="42" customWidth="1"/>
    <col min="2831" max="2831" width="10.42578125" style="42" bestFit="1" customWidth="1"/>
    <col min="2832" max="2834" width="9.140625" style="42"/>
    <col min="2835" max="2835" width="9.42578125" style="42" bestFit="1" customWidth="1"/>
    <col min="2836" max="2836" width="10.140625" style="42" bestFit="1" customWidth="1"/>
    <col min="2837" max="3070" width="9.140625" style="42"/>
    <col min="3071" max="3071" width="12" style="42" customWidth="1"/>
    <col min="3072" max="3072" width="27.7109375" style="42" customWidth="1"/>
    <col min="3073" max="3073" width="0" style="42" hidden="1" customWidth="1"/>
    <col min="3074" max="3082" width="16.7109375" style="42" customWidth="1"/>
    <col min="3083" max="3083" width="16.5703125" style="42" customWidth="1"/>
    <col min="3084" max="3085" width="0" style="42" hidden="1" customWidth="1"/>
    <col min="3086" max="3086" width="10.42578125" style="42" customWidth="1"/>
    <col min="3087" max="3087" width="10.42578125" style="42" bestFit="1" customWidth="1"/>
    <col min="3088" max="3090" width="9.140625" style="42"/>
    <col min="3091" max="3091" width="9.42578125" style="42" bestFit="1" customWidth="1"/>
    <col min="3092" max="3092" width="10.140625" style="42" bestFit="1" customWidth="1"/>
    <col min="3093" max="3326" width="9.140625" style="42"/>
    <col min="3327" max="3327" width="12" style="42" customWidth="1"/>
    <col min="3328" max="3328" width="27.7109375" style="42" customWidth="1"/>
    <col min="3329" max="3329" width="0" style="42" hidden="1" customWidth="1"/>
    <col min="3330" max="3338" width="16.7109375" style="42" customWidth="1"/>
    <col min="3339" max="3339" width="16.5703125" style="42" customWidth="1"/>
    <col min="3340" max="3341" width="0" style="42" hidden="1" customWidth="1"/>
    <col min="3342" max="3342" width="10.42578125" style="42" customWidth="1"/>
    <col min="3343" max="3343" width="10.42578125" style="42" bestFit="1" customWidth="1"/>
    <col min="3344" max="3346" width="9.140625" style="42"/>
    <col min="3347" max="3347" width="9.42578125" style="42" bestFit="1" customWidth="1"/>
    <col min="3348" max="3348" width="10.140625" style="42" bestFit="1" customWidth="1"/>
    <col min="3349" max="3582" width="9.140625" style="42"/>
    <col min="3583" max="3583" width="12" style="42" customWidth="1"/>
    <col min="3584" max="3584" width="27.7109375" style="42" customWidth="1"/>
    <col min="3585" max="3585" width="0" style="42" hidden="1" customWidth="1"/>
    <col min="3586" max="3594" width="16.7109375" style="42" customWidth="1"/>
    <col min="3595" max="3595" width="16.5703125" style="42" customWidth="1"/>
    <col min="3596" max="3597" width="0" style="42" hidden="1" customWidth="1"/>
    <col min="3598" max="3598" width="10.42578125" style="42" customWidth="1"/>
    <col min="3599" max="3599" width="10.42578125" style="42" bestFit="1" customWidth="1"/>
    <col min="3600" max="3602" width="9.140625" style="42"/>
    <col min="3603" max="3603" width="9.42578125" style="42" bestFit="1" customWidth="1"/>
    <col min="3604" max="3604" width="10.140625" style="42" bestFit="1" customWidth="1"/>
    <col min="3605" max="3838" width="9.140625" style="42"/>
    <col min="3839" max="3839" width="12" style="42" customWidth="1"/>
    <col min="3840" max="3840" width="27.7109375" style="42" customWidth="1"/>
    <col min="3841" max="3841" width="0" style="42" hidden="1" customWidth="1"/>
    <col min="3842" max="3850" width="16.7109375" style="42" customWidth="1"/>
    <col min="3851" max="3851" width="16.5703125" style="42" customWidth="1"/>
    <col min="3852" max="3853" width="0" style="42" hidden="1" customWidth="1"/>
    <col min="3854" max="3854" width="10.42578125" style="42" customWidth="1"/>
    <col min="3855" max="3855" width="10.42578125" style="42" bestFit="1" customWidth="1"/>
    <col min="3856" max="3858" width="9.140625" style="42"/>
    <col min="3859" max="3859" width="9.42578125" style="42" bestFit="1" customWidth="1"/>
    <col min="3860" max="3860" width="10.140625" style="42" bestFit="1" customWidth="1"/>
    <col min="3861" max="4094" width="9.140625" style="42"/>
    <col min="4095" max="4095" width="12" style="42" customWidth="1"/>
    <col min="4096" max="4096" width="27.7109375" style="42" customWidth="1"/>
    <col min="4097" max="4097" width="0" style="42" hidden="1" customWidth="1"/>
    <col min="4098" max="4106" width="16.7109375" style="42" customWidth="1"/>
    <col min="4107" max="4107" width="16.5703125" style="42" customWidth="1"/>
    <col min="4108" max="4109" width="0" style="42" hidden="1" customWidth="1"/>
    <col min="4110" max="4110" width="10.42578125" style="42" customWidth="1"/>
    <col min="4111" max="4111" width="10.42578125" style="42" bestFit="1" customWidth="1"/>
    <col min="4112" max="4114" width="9.140625" style="42"/>
    <col min="4115" max="4115" width="9.42578125" style="42" bestFit="1" customWidth="1"/>
    <col min="4116" max="4116" width="10.140625" style="42" bestFit="1" customWidth="1"/>
    <col min="4117" max="4350" width="9.140625" style="42"/>
    <col min="4351" max="4351" width="12" style="42" customWidth="1"/>
    <col min="4352" max="4352" width="27.7109375" style="42" customWidth="1"/>
    <col min="4353" max="4353" width="0" style="42" hidden="1" customWidth="1"/>
    <col min="4354" max="4362" width="16.7109375" style="42" customWidth="1"/>
    <col min="4363" max="4363" width="16.5703125" style="42" customWidth="1"/>
    <col min="4364" max="4365" width="0" style="42" hidden="1" customWidth="1"/>
    <col min="4366" max="4366" width="10.42578125" style="42" customWidth="1"/>
    <col min="4367" max="4367" width="10.42578125" style="42" bestFit="1" customWidth="1"/>
    <col min="4368" max="4370" width="9.140625" style="42"/>
    <col min="4371" max="4371" width="9.42578125" style="42" bestFit="1" customWidth="1"/>
    <col min="4372" max="4372" width="10.140625" style="42" bestFit="1" customWidth="1"/>
    <col min="4373" max="4606" width="9.140625" style="42"/>
    <col min="4607" max="4607" width="12" style="42" customWidth="1"/>
    <col min="4608" max="4608" width="27.7109375" style="42" customWidth="1"/>
    <col min="4609" max="4609" width="0" style="42" hidden="1" customWidth="1"/>
    <col min="4610" max="4618" width="16.7109375" style="42" customWidth="1"/>
    <col min="4619" max="4619" width="16.5703125" style="42" customWidth="1"/>
    <col min="4620" max="4621" width="0" style="42" hidden="1" customWidth="1"/>
    <col min="4622" max="4622" width="10.42578125" style="42" customWidth="1"/>
    <col min="4623" max="4623" width="10.42578125" style="42" bestFit="1" customWidth="1"/>
    <col min="4624" max="4626" width="9.140625" style="42"/>
    <col min="4627" max="4627" width="9.42578125" style="42" bestFit="1" customWidth="1"/>
    <col min="4628" max="4628" width="10.140625" style="42" bestFit="1" customWidth="1"/>
    <col min="4629" max="4862" width="9.140625" style="42"/>
    <col min="4863" max="4863" width="12" style="42" customWidth="1"/>
    <col min="4864" max="4864" width="27.7109375" style="42" customWidth="1"/>
    <col min="4865" max="4865" width="0" style="42" hidden="1" customWidth="1"/>
    <col min="4866" max="4874" width="16.7109375" style="42" customWidth="1"/>
    <col min="4875" max="4875" width="16.5703125" style="42" customWidth="1"/>
    <col min="4876" max="4877" width="0" style="42" hidden="1" customWidth="1"/>
    <col min="4878" max="4878" width="10.42578125" style="42" customWidth="1"/>
    <col min="4879" max="4879" width="10.42578125" style="42" bestFit="1" customWidth="1"/>
    <col min="4880" max="4882" width="9.140625" style="42"/>
    <col min="4883" max="4883" width="9.42578125" style="42" bestFit="1" customWidth="1"/>
    <col min="4884" max="4884" width="10.140625" style="42" bestFit="1" customWidth="1"/>
    <col min="4885" max="5118" width="9.140625" style="42"/>
    <col min="5119" max="5119" width="12" style="42" customWidth="1"/>
    <col min="5120" max="5120" width="27.7109375" style="42" customWidth="1"/>
    <col min="5121" max="5121" width="0" style="42" hidden="1" customWidth="1"/>
    <col min="5122" max="5130" width="16.7109375" style="42" customWidth="1"/>
    <col min="5131" max="5131" width="16.5703125" style="42" customWidth="1"/>
    <col min="5132" max="5133" width="0" style="42" hidden="1" customWidth="1"/>
    <col min="5134" max="5134" width="10.42578125" style="42" customWidth="1"/>
    <col min="5135" max="5135" width="10.42578125" style="42" bestFit="1" customWidth="1"/>
    <col min="5136" max="5138" width="9.140625" style="42"/>
    <col min="5139" max="5139" width="9.42578125" style="42" bestFit="1" customWidth="1"/>
    <col min="5140" max="5140" width="10.140625" style="42" bestFit="1" customWidth="1"/>
    <col min="5141" max="5374" width="9.140625" style="42"/>
    <col min="5375" max="5375" width="12" style="42" customWidth="1"/>
    <col min="5376" max="5376" width="27.7109375" style="42" customWidth="1"/>
    <col min="5377" max="5377" width="0" style="42" hidden="1" customWidth="1"/>
    <col min="5378" max="5386" width="16.7109375" style="42" customWidth="1"/>
    <col min="5387" max="5387" width="16.5703125" style="42" customWidth="1"/>
    <col min="5388" max="5389" width="0" style="42" hidden="1" customWidth="1"/>
    <col min="5390" max="5390" width="10.42578125" style="42" customWidth="1"/>
    <col min="5391" max="5391" width="10.42578125" style="42" bestFit="1" customWidth="1"/>
    <col min="5392" max="5394" width="9.140625" style="42"/>
    <col min="5395" max="5395" width="9.42578125" style="42" bestFit="1" customWidth="1"/>
    <col min="5396" max="5396" width="10.140625" style="42" bestFit="1" customWidth="1"/>
    <col min="5397" max="5630" width="9.140625" style="42"/>
    <col min="5631" max="5631" width="12" style="42" customWidth="1"/>
    <col min="5632" max="5632" width="27.7109375" style="42" customWidth="1"/>
    <col min="5633" max="5633" width="0" style="42" hidden="1" customWidth="1"/>
    <col min="5634" max="5642" width="16.7109375" style="42" customWidth="1"/>
    <col min="5643" max="5643" width="16.5703125" style="42" customWidth="1"/>
    <col min="5644" max="5645" width="0" style="42" hidden="1" customWidth="1"/>
    <col min="5646" max="5646" width="10.42578125" style="42" customWidth="1"/>
    <col min="5647" max="5647" width="10.42578125" style="42" bestFit="1" customWidth="1"/>
    <col min="5648" max="5650" width="9.140625" style="42"/>
    <col min="5651" max="5651" width="9.42578125" style="42" bestFit="1" customWidth="1"/>
    <col min="5652" max="5652" width="10.140625" style="42" bestFit="1" customWidth="1"/>
    <col min="5653" max="5886" width="9.140625" style="42"/>
    <col min="5887" max="5887" width="12" style="42" customWidth="1"/>
    <col min="5888" max="5888" width="27.7109375" style="42" customWidth="1"/>
    <col min="5889" max="5889" width="0" style="42" hidden="1" customWidth="1"/>
    <col min="5890" max="5898" width="16.7109375" style="42" customWidth="1"/>
    <col min="5899" max="5899" width="16.5703125" style="42" customWidth="1"/>
    <col min="5900" max="5901" width="0" style="42" hidden="1" customWidth="1"/>
    <col min="5902" max="5902" width="10.42578125" style="42" customWidth="1"/>
    <col min="5903" max="5903" width="10.42578125" style="42" bestFit="1" customWidth="1"/>
    <col min="5904" max="5906" width="9.140625" style="42"/>
    <col min="5907" max="5907" width="9.42578125" style="42" bestFit="1" customWidth="1"/>
    <col min="5908" max="5908" width="10.140625" style="42" bestFit="1" customWidth="1"/>
    <col min="5909" max="6142" width="9.140625" style="42"/>
    <col min="6143" max="6143" width="12" style="42" customWidth="1"/>
    <col min="6144" max="6144" width="27.7109375" style="42" customWidth="1"/>
    <col min="6145" max="6145" width="0" style="42" hidden="1" customWidth="1"/>
    <col min="6146" max="6154" width="16.7109375" style="42" customWidth="1"/>
    <col min="6155" max="6155" width="16.5703125" style="42" customWidth="1"/>
    <col min="6156" max="6157" width="0" style="42" hidden="1" customWidth="1"/>
    <col min="6158" max="6158" width="10.42578125" style="42" customWidth="1"/>
    <col min="6159" max="6159" width="10.42578125" style="42" bestFit="1" customWidth="1"/>
    <col min="6160" max="6162" width="9.140625" style="42"/>
    <col min="6163" max="6163" width="9.42578125" style="42" bestFit="1" customWidth="1"/>
    <col min="6164" max="6164" width="10.140625" style="42" bestFit="1" customWidth="1"/>
    <col min="6165" max="6398" width="9.140625" style="42"/>
    <col min="6399" max="6399" width="12" style="42" customWidth="1"/>
    <col min="6400" max="6400" width="27.7109375" style="42" customWidth="1"/>
    <col min="6401" max="6401" width="0" style="42" hidden="1" customWidth="1"/>
    <col min="6402" max="6410" width="16.7109375" style="42" customWidth="1"/>
    <col min="6411" max="6411" width="16.5703125" style="42" customWidth="1"/>
    <col min="6412" max="6413" width="0" style="42" hidden="1" customWidth="1"/>
    <col min="6414" max="6414" width="10.42578125" style="42" customWidth="1"/>
    <col min="6415" max="6415" width="10.42578125" style="42" bestFit="1" customWidth="1"/>
    <col min="6416" max="6418" width="9.140625" style="42"/>
    <col min="6419" max="6419" width="9.42578125" style="42" bestFit="1" customWidth="1"/>
    <col min="6420" max="6420" width="10.140625" style="42" bestFit="1" customWidth="1"/>
    <col min="6421" max="6654" width="9.140625" style="42"/>
    <col min="6655" max="6655" width="12" style="42" customWidth="1"/>
    <col min="6656" max="6656" width="27.7109375" style="42" customWidth="1"/>
    <col min="6657" max="6657" width="0" style="42" hidden="1" customWidth="1"/>
    <col min="6658" max="6666" width="16.7109375" style="42" customWidth="1"/>
    <col min="6667" max="6667" width="16.5703125" style="42" customWidth="1"/>
    <col min="6668" max="6669" width="0" style="42" hidden="1" customWidth="1"/>
    <col min="6670" max="6670" width="10.42578125" style="42" customWidth="1"/>
    <col min="6671" max="6671" width="10.42578125" style="42" bestFit="1" customWidth="1"/>
    <col min="6672" max="6674" width="9.140625" style="42"/>
    <col min="6675" max="6675" width="9.42578125" style="42" bestFit="1" customWidth="1"/>
    <col min="6676" max="6676" width="10.140625" style="42" bestFit="1" customWidth="1"/>
    <col min="6677" max="6910" width="9.140625" style="42"/>
    <col min="6911" max="6911" width="12" style="42" customWidth="1"/>
    <col min="6912" max="6912" width="27.7109375" style="42" customWidth="1"/>
    <col min="6913" max="6913" width="0" style="42" hidden="1" customWidth="1"/>
    <col min="6914" max="6922" width="16.7109375" style="42" customWidth="1"/>
    <col min="6923" max="6923" width="16.5703125" style="42" customWidth="1"/>
    <col min="6924" max="6925" width="0" style="42" hidden="1" customWidth="1"/>
    <col min="6926" max="6926" width="10.42578125" style="42" customWidth="1"/>
    <col min="6927" max="6927" width="10.42578125" style="42" bestFit="1" customWidth="1"/>
    <col min="6928" max="6930" width="9.140625" style="42"/>
    <col min="6931" max="6931" width="9.42578125" style="42" bestFit="1" customWidth="1"/>
    <col min="6932" max="6932" width="10.140625" style="42" bestFit="1" customWidth="1"/>
    <col min="6933" max="7166" width="9.140625" style="42"/>
    <col min="7167" max="7167" width="12" style="42" customWidth="1"/>
    <col min="7168" max="7168" width="27.7109375" style="42" customWidth="1"/>
    <col min="7169" max="7169" width="0" style="42" hidden="1" customWidth="1"/>
    <col min="7170" max="7178" width="16.7109375" style="42" customWidth="1"/>
    <col min="7179" max="7179" width="16.5703125" style="42" customWidth="1"/>
    <col min="7180" max="7181" width="0" style="42" hidden="1" customWidth="1"/>
    <col min="7182" max="7182" width="10.42578125" style="42" customWidth="1"/>
    <col min="7183" max="7183" width="10.42578125" style="42" bestFit="1" customWidth="1"/>
    <col min="7184" max="7186" width="9.140625" style="42"/>
    <col min="7187" max="7187" width="9.42578125" style="42" bestFit="1" customWidth="1"/>
    <col min="7188" max="7188" width="10.140625" style="42" bestFit="1" customWidth="1"/>
    <col min="7189" max="7422" width="9.140625" style="42"/>
    <col min="7423" max="7423" width="12" style="42" customWidth="1"/>
    <col min="7424" max="7424" width="27.7109375" style="42" customWidth="1"/>
    <col min="7425" max="7425" width="0" style="42" hidden="1" customWidth="1"/>
    <col min="7426" max="7434" width="16.7109375" style="42" customWidth="1"/>
    <col min="7435" max="7435" width="16.5703125" style="42" customWidth="1"/>
    <col min="7436" max="7437" width="0" style="42" hidden="1" customWidth="1"/>
    <col min="7438" max="7438" width="10.42578125" style="42" customWidth="1"/>
    <col min="7439" max="7439" width="10.42578125" style="42" bestFit="1" customWidth="1"/>
    <col min="7440" max="7442" width="9.140625" style="42"/>
    <col min="7443" max="7443" width="9.42578125" style="42" bestFit="1" customWidth="1"/>
    <col min="7444" max="7444" width="10.140625" style="42" bestFit="1" customWidth="1"/>
    <col min="7445" max="7678" width="9.140625" style="42"/>
    <col min="7679" max="7679" width="12" style="42" customWidth="1"/>
    <col min="7680" max="7680" width="27.7109375" style="42" customWidth="1"/>
    <col min="7681" max="7681" width="0" style="42" hidden="1" customWidth="1"/>
    <col min="7682" max="7690" width="16.7109375" style="42" customWidth="1"/>
    <col min="7691" max="7691" width="16.5703125" style="42" customWidth="1"/>
    <col min="7692" max="7693" width="0" style="42" hidden="1" customWidth="1"/>
    <col min="7694" max="7694" width="10.42578125" style="42" customWidth="1"/>
    <col min="7695" max="7695" width="10.42578125" style="42" bestFit="1" customWidth="1"/>
    <col min="7696" max="7698" width="9.140625" style="42"/>
    <col min="7699" max="7699" width="9.42578125" style="42" bestFit="1" customWidth="1"/>
    <col min="7700" max="7700" width="10.140625" style="42" bestFit="1" customWidth="1"/>
    <col min="7701" max="7934" width="9.140625" style="42"/>
    <col min="7935" max="7935" width="12" style="42" customWidth="1"/>
    <col min="7936" max="7936" width="27.7109375" style="42" customWidth="1"/>
    <col min="7937" max="7937" width="0" style="42" hidden="1" customWidth="1"/>
    <col min="7938" max="7946" width="16.7109375" style="42" customWidth="1"/>
    <col min="7947" max="7947" width="16.5703125" style="42" customWidth="1"/>
    <col min="7948" max="7949" width="0" style="42" hidden="1" customWidth="1"/>
    <col min="7950" max="7950" width="10.42578125" style="42" customWidth="1"/>
    <col min="7951" max="7951" width="10.42578125" style="42" bestFit="1" customWidth="1"/>
    <col min="7952" max="7954" width="9.140625" style="42"/>
    <col min="7955" max="7955" width="9.42578125" style="42" bestFit="1" customWidth="1"/>
    <col min="7956" max="7956" width="10.140625" style="42" bestFit="1" customWidth="1"/>
    <col min="7957" max="8190" width="9.140625" style="42"/>
    <col min="8191" max="8191" width="12" style="42" customWidth="1"/>
    <col min="8192" max="8192" width="27.7109375" style="42" customWidth="1"/>
    <col min="8193" max="8193" width="0" style="42" hidden="1" customWidth="1"/>
    <col min="8194" max="8202" width="16.7109375" style="42" customWidth="1"/>
    <col min="8203" max="8203" width="16.5703125" style="42" customWidth="1"/>
    <col min="8204" max="8205" width="0" style="42" hidden="1" customWidth="1"/>
    <col min="8206" max="8206" width="10.42578125" style="42" customWidth="1"/>
    <col min="8207" max="8207" width="10.42578125" style="42" bestFit="1" customWidth="1"/>
    <col min="8208" max="8210" width="9.140625" style="42"/>
    <col min="8211" max="8211" width="9.42578125" style="42" bestFit="1" customWidth="1"/>
    <col min="8212" max="8212" width="10.140625" style="42" bestFit="1" customWidth="1"/>
    <col min="8213" max="8446" width="9.140625" style="42"/>
    <col min="8447" max="8447" width="12" style="42" customWidth="1"/>
    <col min="8448" max="8448" width="27.7109375" style="42" customWidth="1"/>
    <col min="8449" max="8449" width="0" style="42" hidden="1" customWidth="1"/>
    <col min="8450" max="8458" width="16.7109375" style="42" customWidth="1"/>
    <col min="8459" max="8459" width="16.5703125" style="42" customWidth="1"/>
    <col min="8460" max="8461" width="0" style="42" hidden="1" customWidth="1"/>
    <col min="8462" max="8462" width="10.42578125" style="42" customWidth="1"/>
    <col min="8463" max="8463" width="10.42578125" style="42" bestFit="1" customWidth="1"/>
    <col min="8464" max="8466" width="9.140625" style="42"/>
    <col min="8467" max="8467" width="9.42578125" style="42" bestFit="1" customWidth="1"/>
    <col min="8468" max="8468" width="10.140625" style="42" bestFit="1" customWidth="1"/>
    <col min="8469" max="8702" width="9.140625" style="42"/>
    <col min="8703" max="8703" width="12" style="42" customWidth="1"/>
    <col min="8704" max="8704" width="27.7109375" style="42" customWidth="1"/>
    <col min="8705" max="8705" width="0" style="42" hidden="1" customWidth="1"/>
    <col min="8706" max="8714" width="16.7109375" style="42" customWidth="1"/>
    <col min="8715" max="8715" width="16.5703125" style="42" customWidth="1"/>
    <col min="8716" max="8717" width="0" style="42" hidden="1" customWidth="1"/>
    <col min="8718" max="8718" width="10.42578125" style="42" customWidth="1"/>
    <col min="8719" max="8719" width="10.42578125" style="42" bestFit="1" customWidth="1"/>
    <col min="8720" max="8722" width="9.140625" style="42"/>
    <col min="8723" max="8723" width="9.42578125" style="42" bestFit="1" customWidth="1"/>
    <col min="8724" max="8724" width="10.140625" style="42" bestFit="1" customWidth="1"/>
    <col min="8725" max="8958" width="9.140625" style="42"/>
    <col min="8959" max="8959" width="12" style="42" customWidth="1"/>
    <col min="8960" max="8960" width="27.7109375" style="42" customWidth="1"/>
    <col min="8961" max="8961" width="0" style="42" hidden="1" customWidth="1"/>
    <col min="8962" max="8970" width="16.7109375" style="42" customWidth="1"/>
    <col min="8971" max="8971" width="16.5703125" style="42" customWidth="1"/>
    <col min="8972" max="8973" width="0" style="42" hidden="1" customWidth="1"/>
    <col min="8974" max="8974" width="10.42578125" style="42" customWidth="1"/>
    <col min="8975" max="8975" width="10.42578125" style="42" bestFit="1" customWidth="1"/>
    <col min="8976" max="8978" width="9.140625" style="42"/>
    <col min="8979" max="8979" width="9.42578125" style="42" bestFit="1" customWidth="1"/>
    <col min="8980" max="8980" width="10.140625" style="42" bestFit="1" customWidth="1"/>
    <col min="8981" max="9214" width="9.140625" style="42"/>
    <col min="9215" max="9215" width="12" style="42" customWidth="1"/>
    <col min="9216" max="9216" width="27.7109375" style="42" customWidth="1"/>
    <col min="9217" max="9217" width="0" style="42" hidden="1" customWidth="1"/>
    <col min="9218" max="9226" width="16.7109375" style="42" customWidth="1"/>
    <col min="9227" max="9227" width="16.5703125" style="42" customWidth="1"/>
    <col min="9228" max="9229" width="0" style="42" hidden="1" customWidth="1"/>
    <col min="9230" max="9230" width="10.42578125" style="42" customWidth="1"/>
    <col min="9231" max="9231" width="10.42578125" style="42" bestFit="1" customWidth="1"/>
    <col min="9232" max="9234" width="9.140625" style="42"/>
    <col min="9235" max="9235" width="9.42578125" style="42" bestFit="1" customWidth="1"/>
    <col min="9236" max="9236" width="10.140625" style="42" bestFit="1" customWidth="1"/>
    <col min="9237" max="9470" width="9.140625" style="42"/>
    <col min="9471" max="9471" width="12" style="42" customWidth="1"/>
    <col min="9472" max="9472" width="27.7109375" style="42" customWidth="1"/>
    <col min="9473" max="9473" width="0" style="42" hidden="1" customWidth="1"/>
    <col min="9474" max="9482" width="16.7109375" style="42" customWidth="1"/>
    <col min="9483" max="9483" width="16.5703125" style="42" customWidth="1"/>
    <col min="9484" max="9485" width="0" style="42" hidden="1" customWidth="1"/>
    <col min="9486" max="9486" width="10.42578125" style="42" customWidth="1"/>
    <col min="9487" max="9487" width="10.42578125" style="42" bestFit="1" customWidth="1"/>
    <col min="9488" max="9490" width="9.140625" style="42"/>
    <col min="9491" max="9491" width="9.42578125" style="42" bestFit="1" customWidth="1"/>
    <col min="9492" max="9492" width="10.140625" style="42" bestFit="1" customWidth="1"/>
    <col min="9493" max="9726" width="9.140625" style="42"/>
    <col min="9727" max="9727" width="12" style="42" customWidth="1"/>
    <col min="9728" max="9728" width="27.7109375" style="42" customWidth="1"/>
    <col min="9729" max="9729" width="0" style="42" hidden="1" customWidth="1"/>
    <col min="9730" max="9738" width="16.7109375" style="42" customWidth="1"/>
    <col min="9739" max="9739" width="16.5703125" style="42" customWidth="1"/>
    <col min="9740" max="9741" width="0" style="42" hidden="1" customWidth="1"/>
    <col min="9742" max="9742" width="10.42578125" style="42" customWidth="1"/>
    <col min="9743" max="9743" width="10.42578125" style="42" bestFit="1" customWidth="1"/>
    <col min="9744" max="9746" width="9.140625" style="42"/>
    <col min="9747" max="9747" width="9.42578125" style="42" bestFit="1" customWidth="1"/>
    <col min="9748" max="9748" width="10.140625" style="42" bestFit="1" customWidth="1"/>
    <col min="9749" max="9982" width="9.140625" style="42"/>
    <col min="9983" max="9983" width="12" style="42" customWidth="1"/>
    <col min="9984" max="9984" width="27.7109375" style="42" customWidth="1"/>
    <col min="9985" max="9985" width="0" style="42" hidden="1" customWidth="1"/>
    <col min="9986" max="9994" width="16.7109375" style="42" customWidth="1"/>
    <col min="9995" max="9995" width="16.5703125" style="42" customWidth="1"/>
    <col min="9996" max="9997" width="0" style="42" hidden="1" customWidth="1"/>
    <col min="9998" max="9998" width="10.42578125" style="42" customWidth="1"/>
    <col min="9999" max="9999" width="10.42578125" style="42" bestFit="1" customWidth="1"/>
    <col min="10000" max="10002" width="9.140625" style="42"/>
    <col min="10003" max="10003" width="9.42578125" style="42" bestFit="1" customWidth="1"/>
    <col min="10004" max="10004" width="10.140625" style="42" bestFit="1" customWidth="1"/>
    <col min="10005" max="10238" width="9.140625" style="42"/>
    <col min="10239" max="10239" width="12" style="42" customWidth="1"/>
    <col min="10240" max="10240" width="27.7109375" style="42" customWidth="1"/>
    <col min="10241" max="10241" width="0" style="42" hidden="1" customWidth="1"/>
    <col min="10242" max="10250" width="16.7109375" style="42" customWidth="1"/>
    <col min="10251" max="10251" width="16.5703125" style="42" customWidth="1"/>
    <col min="10252" max="10253" width="0" style="42" hidden="1" customWidth="1"/>
    <col min="10254" max="10254" width="10.42578125" style="42" customWidth="1"/>
    <col min="10255" max="10255" width="10.42578125" style="42" bestFit="1" customWidth="1"/>
    <col min="10256" max="10258" width="9.140625" style="42"/>
    <col min="10259" max="10259" width="9.42578125" style="42" bestFit="1" customWidth="1"/>
    <col min="10260" max="10260" width="10.140625" style="42" bestFit="1" customWidth="1"/>
    <col min="10261" max="10494" width="9.140625" style="42"/>
    <col min="10495" max="10495" width="12" style="42" customWidth="1"/>
    <col min="10496" max="10496" width="27.7109375" style="42" customWidth="1"/>
    <col min="10497" max="10497" width="0" style="42" hidden="1" customWidth="1"/>
    <col min="10498" max="10506" width="16.7109375" style="42" customWidth="1"/>
    <col min="10507" max="10507" width="16.5703125" style="42" customWidth="1"/>
    <col min="10508" max="10509" width="0" style="42" hidden="1" customWidth="1"/>
    <col min="10510" max="10510" width="10.42578125" style="42" customWidth="1"/>
    <col min="10511" max="10511" width="10.42578125" style="42" bestFit="1" customWidth="1"/>
    <col min="10512" max="10514" width="9.140625" style="42"/>
    <col min="10515" max="10515" width="9.42578125" style="42" bestFit="1" customWidth="1"/>
    <col min="10516" max="10516" width="10.140625" style="42" bestFit="1" customWidth="1"/>
    <col min="10517" max="10750" width="9.140625" style="42"/>
    <col min="10751" max="10751" width="12" style="42" customWidth="1"/>
    <col min="10752" max="10752" width="27.7109375" style="42" customWidth="1"/>
    <col min="10753" max="10753" width="0" style="42" hidden="1" customWidth="1"/>
    <col min="10754" max="10762" width="16.7109375" style="42" customWidth="1"/>
    <col min="10763" max="10763" width="16.5703125" style="42" customWidth="1"/>
    <col min="10764" max="10765" width="0" style="42" hidden="1" customWidth="1"/>
    <col min="10766" max="10766" width="10.42578125" style="42" customWidth="1"/>
    <col min="10767" max="10767" width="10.42578125" style="42" bestFit="1" customWidth="1"/>
    <col min="10768" max="10770" width="9.140625" style="42"/>
    <col min="10771" max="10771" width="9.42578125" style="42" bestFit="1" customWidth="1"/>
    <col min="10772" max="10772" width="10.140625" style="42" bestFit="1" customWidth="1"/>
    <col min="10773" max="11006" width="9.140625" style="42"/>
    <col min="11007" max="11007" width="12" style="42" customWidth="1"/>
    <col min="11008" max="11008" width="27.7109375" style="42" customWidth="1"/>
    <col min="11009" max="11009" width="0" style="42" hidden="1" customWidth="1"/>
    <col min="11010" max="11018" width="16.7109375" style="42" customWidth="1"/>
    <col min="11019" max="11019" width="16.5703125" style="42" customWidth="1"/>
    <col min="11020" max="11021" width="0" style="42" hidden="1" customWidth="1"/>
    <col min="11022" max="11022" width="10.42578125" style="42" customWidth="1"/>
    <col min="11023" max="11023" width="10.42578125" style="42" bestFit="1" customWidth="1"/>
    <col min="11024" max="11026" width="9.140625" style="42"/>
    <col min="11027" max="11027" width="9.42578125" style="42" bestFit="1" customWidth="1"/>
    <col min="11028" max="11028" width="10.140625" style="42" bestFit="1" customWidth="1"/>
    <col min="11029" max="11262" width="9.140625" style="42"/>
    <col min="11263" max="11263" width="12" style="42" customWidth="1"/>
    <col min="11264" max="11264" width="27.7109375" style="42" customWidth="1"/>
    <col min="11265" max="11265" width="0" style="42" hidden="1" customWidth="1"/>
    <col min="11266" max="11274" width="16.7109375" style="42" customWidth="1"/>
    <col min="11275" max="11275" width="16.5703125" style="42" customWidth="1"/>
    <col min="11276" max="11277" width="0" style="42" hidden="1" customWidth="1"/>
    <col min="11278" max="11278" width="10.42578125" style="42" customWidth="1"/>
    <col min="11279" max="11279" width="10.42578125" style="42" bestFit="1" customWidth="1"/>
    <col min="11280" max="11282" width="9.140625" style="42"/>
    <col min="11283" max="11283" width="9.42578125" style="42" bestFit="1" customWidth="1"/>
    <col min="11284" max="11284" width="10.140625" style="42" bestFit="1" customWidth="1"/>
    <col min="11285" max="11518" width="9.140625" style="42"/>
    <col min="11519" max="11519" width="12" style="42" customWidth="1"/>
    <col min="11520" max="11520" width="27.7109375" style="42" customWidth="1"/>
    <col min="11521" max="11521" width="0" style="42" hidden="1" customWidth="1"/>
    <col min="11522" max="11530" width="16.7109375" style="42" customWidth="1"/>
    <col min="11531" max="11531" width="16.5703125" style="42" customWidth="1"/>
    <col min="11532" max="11533" width="0" style="42" hidden="1" customWidth="1"/>
    <col min="11534" max="11534" width="10.42578125" style="42" customWidth="1"/>
    <col min="11535" max="11535" width="10.42578125" style="42" bestFit="1" customWidth="1"/>
    <col min="11536" max="11538" width="9.140625" style="42"/>
    <col min="11539" max="11539" width="9.42578125" style="42" bestFit="1" customWidth="1"/>
    <col min="11540" max="11540" width="10.140625" style="42" bestFit="1" customWidth="1"/>
    <col min="11541" max="11774" width="9.140625" style="42"/>
    <col min="11775" max="11775" width="12" style="42" customWidth="1"/>
    <col min="11776" max="11776" width="27.7109375" style="42" customWidth="1"/>
    <col min="11777" max="11777" width="0" style="42" hidden="1" customWidth="1"/>
    <col min="11778" max="11786" width="16.7109375" style="42" customWidth="1"/>
    <col min="11787" max="11787" width="16.5703125" style="42" customWidth="1"/>
    <col min="11788" max="11789" width="0" style="42" hidden="1" customWidth="1"/>
    <col min="11790" max="11790" width="10.42578125" style="42" customWidth="1"/>
    <col min="11791" max="11791" width="10.42578125" style="42" bestFit="1" customWidth="1"/>
    <col min="11792" max="11794" width="9.140625" style="42"/>
    <col min="11795" max="11795" width="9.42578125" style="42" bestFit="1" customWidth="1"/>
    <col min="11796" max="11796" width="10.140625" style="42" bestFit="1" customWidth="1"/>
    <col min="11797" max="12030" width="9.140625" style="42"/>
    <col min="12031" max="12031" width="12" style="42" customWidth="1"/>
    <col min="12032" max="12032" width="27.7109375" style="42" customWidth="1"/>
    <col min="12033" max="12033" width="0" style="42" hidden="1" customWidth="1"/>
    <col min="12034" max="12042" width="16.7109375" style="42" customWidth="1"/>
    <col min="12043" max="12043" width="16.5703125" style="42" customWidth="1"/>
    <col min="12044" max="12045" width="0" style="42" hidden="1" customWidth="1"/>
    <col min="12046" max="12046" width="10.42578125" style="42" customWidth="1"/>
    <col min="12047" max="12047" width="10.42578125" style="42" bestFit="1" customWidth="1"/>
    <col min="12048" max="12050" width="9.140625" style="42"/>
    <col min="12051" max="12051" width="9.42578125" style="42" bestFit="1" customWidth="1"/>
    <col min="12052" max="12052" width="10.140625" style="42" bestFit="1" customWidth="1"/>
    <col min="12053" max="12286" width="9.140625" style="42"/>
    <col min="12287" max="12287" width="12" style="42" customWidth="1"/>
    <col min="12288" max="12288" width="27.7109375" style="42" customWidth="1"/>
    <col min="12289" max="12289" width="0" style="42" hidden="1" customWidth="1"/>
    <col min="12290" max="12298" width="16.7109375" style="42" customWidth="1"/>
    <col min="12299" max="12299" width="16.5703125" style="42" customWidth="1"/>
    <col min="12300" max="12301" width="0" style="42" hidden="1" customWidth="1"/>
    <col min="12302" max="12302" width="10.42578125" style="42" customWidth="1"/>
    <col min="12303" max="12303" width="10.42578125" style="42" bestFit="1" customWidth="1"/>
    <col min="12304" max="12306" width="9.140625" style="42"/>
    <col min="12307" max="12307" width="9.42578125" style="42" bestFit="1" customWidth="1"/>
    <col min="12308" max="12308" width="10.140625" style="42" bestFit="1" customWidth="1"/>
    <col min="12309" max="12542" width="9.140625" style="42"/>
    <col min="12543" max="12543" width="12" style="42" customWidth="1"/>
    <col min="12544" max="12544" width="27.7109375" style="42" customWidth="1"/>
    <col min="12545" max="12545" width="0" style="42" hidden="1" customWidth="1"/>
    <col min="12546" max="12554" width="16.7109375" style="42" customWidth="1"/>
    <col min="12555" max="12555" width="16.5703125" style="42" customWidth="1"/>
    <col min="12556" max="12557" width="0" style="42" hidden="1" customWidth="1"/>
    <col min="12558" max="12558" width="10.42578125" style="42" customWidth="1"/>
    <col min="12559" max="12559" width="10.42578125" style="42" bestFit="1" customWidth="1"/>
    <col min="12560" max="12562" width="9.140625" style="42"/>
    <col min="12563" max="12563" width="9.42578125" style="42" bestFit="1" customWidth="1"/>
    <col min="12564" max="12564" width="10.140625" style="42" bestFit="1" customWidth="1"/>
    <col min="12565" max="12798" width="9.140625" style="42"/>
    <col min="12799" max="12799" width="12" style="42" customWidth="1"/>
    <col min="12800" max="12800" width="27.7109375" style="42" customWidth="1"/>
    <col min="12801" max="12801" width="0" style="42" hidden="1" customWidth="1"/>
    <col min="12802" max="12810" width="16.7109375" style="42" customWidth="1"/>
    <col min="12811" max="12811" width="16.5703125" style="42" customWidth="1"/>
    <col min="12812" max="12813" width="0" style="42" hidden="1" customWidth="1"/>
    <col min="12814" max="12814" width="10.42578125" style="42" customWidth="1"/>
    <col min="12815" max="12815" width="10.42578125" style="42" bestFit="1" customWidth="1"/>
    <col min="12816" max="12818" width="9.140625" style="42"/>
    <col min="12819" max="12819" width="9.42578125" style="42" bestFit="1" customWidth="1"/>
    <col min="12820" max="12820" width="10.140625" style="42" bestFit="1" customWidth="1"/>
    <col min="12821" max="13054" width="9.140625" style="42"/>
    <col min="13055" max="13055" width="12" style="42" customWidth="1"/>
    <col min="13056" max="13056" width="27.7109375" style="42" customWidth="1"/>
    <col min="13057" max="13057" width="0" style="42" hidden="1" customWidth="1"/>
    <col min="13058" max="13066" width="16.7109375" style="42" customWidth="1"/>
    <col min="13067" max="13067" width="16.5703125" style="42" customWidth="1"/>
    <col min="13068" max="13069" width="0" style="42" hidden="1" customWidth="1"/>
    <col min="13070" max="13070" width="10.42578125" style="42" customWidth="1"/>
    <col min="13071" max="13071" width="10.42578125" style="42" bestFit="1" customWidth="1"/>
    <col min="13072" max="13074" width="9.140625" style="42"/>
    <col min="13075" max="13075" width="9.42578125" style="42" bestFit="1" customWidth="1"/>
    <col min="13076" max="13076" width="10.140625" style="42" bestFit="1" customWidth="1"/>
    <col min="13077" max="13310" width="9.140625" style="42"/>
    <col min="13311" max="13311" width="12" style="42" customWidth="1"/>
    <col min="13312" max="13312" width="27.7109375" style="42" customWidth="1"/>
    <col min="13313" max="13313" width="0" style="42" hidden="1" customWidth="1"/>
    <col min="13314" max="13322" width="16.7109375" style="42" customWidth="1"/>
    <col min="13323" max="13323" width="16.5703125" style="42" customWidth="1"/>
    <col min="13324" max="13325" width="0" style="42" hidden="1" customWidth="1"/>
    <col min="13326" max="13326" width="10.42578125" style="42" customWidth="1"/>
    <col min="13327" max="13327" width="10.42578125" style="42" bestFit="1" customWidth="1"/>
    <col min="13328" max="13330" width="9.140625" style="42"/>
    <col min="13331" max="13331" width="9.42578125" style="42" bestFit="1" customWidth="1"/>
    <col min="13332" max="13332" width="10.140625" style="42" bestFit="1" customWidth="1"/>
    <col min="13333" max="13566" width="9.140625" style="42"/>
    <col min="13567" max="13567" width="12" style="42" customWidth="1"/>
    <col min="13568" max="13568" width="27.7109375" style="42" customWidth="1"/>
    <col min="13569" max="13569" width="0" style="42" hidden="1" customWidth="1"/>
    <col min="13570" max="13578" width="16.7109375" style="42" customWidth="1"/>
    <col min="13579" max="13579" width="16.5703125" style="42" customWidth="1"/>
    <col min="13580" max="13581" width="0" style="42" hidden="1" customWidth="1"/>
    <col min="13582" max="13582" width="10.42578125" style="42" customWidth="1"/>
    <col min="13583" max="13583" width="10.42578125" style="42" bestFit="1" customWidth="1"/>
    <col min="13584" max="13586" width="9.140625" style="42"/>
    <col min="13587" max="13587" width="9.42578125" style="42" bestFit="1" customWidth="1"/>
    <col min="13588" max="13588" width="10.140625" style="42" bestFit="1" customWidth="1"/>
    <col min="13589" max="13822" width="9.140625" style="42"/>
    <col min="13823" max="13823" width="12" style="42" customWidth="1"/>
    <col min="13824" max="13824" width="27.7109375" style="42" customWidth="1"/>
    <col min="13825" max="13825" width="0" style="42" hidden="1" customWidth="1"/>
    <col min="13826" max="13834" width="16.7109375" style="42" customWidth="1"/>
    <col min="13835" max="13835" width="16.5703125" style="42" customWidth="1"/>
    <col min="13836" max="13837" width="0" style="42" hidden="1" customWidth="1"/>
    <col min="13838" max="13838" width="10.42578125" style="42" customWidth="1"/>
    <col min="13839" max="13839" width="10.42578125" style="42" bestFit="1" customWidth="1"/>
    <col min="13840" max="13842" width="9.140625" style="42"/>
    <col min="13843" max="13843" width="9.42578125" style="42" bestFit="1" customWidth="1"/>
    <col min="13844" max="13844" width="10.140625" style="42" bestFit="1" customWidth="1"/>
    <col min="13845" max="14078" width="9.140625" style="42"/>
    <col min="14079" max="14079" width="12" style="42" customWidth="1"/>
    <col min="14080" max="14080" width="27.7109375" style="42" customWidth="1"/>
    <col min="14081" max="14081" width="0" style="42" hidden="1" customWidth="1"/>
    <col min="14082" max="14090" width="16.7109375" style="42" customWidth="1"/>
    <col min="14091" max="14091" width="16.5703125" style="42" customWidth="1"/>
    <col min="14092" max="14093" width="0" style="42" hidden="1" customWidth="1"/>
    <col min="14094" max="14094" width="10.42578125" style="42" customWidth="1"/>
    <col min="14095" max="14095" width="10.42578125" style="42" bestFit="1" customWidth="1"/>
    <col min="14096" max="14098" width="9.140625" style="42"/>
    <col min="14099" max="14099" width="9.42578125" style="42" bestFit="1" customWidth="1"/>
    <col min="14100" max="14100" width="10.140625" style="42" bestFit="1" customWidth="1"/>
    <col min="14101" max="14334" width="9.140625" style="42"/>
    <col min="14335" max="14335" width="12" style="42" customWidth="1"/>
    <col min="14336" max="14336" width="27.7109375" style="42" customWidth="1"/>
    <col min="14337" max="14337" width="0" style="42" hidden="1" customWidth="1"/>
    <col min="14338" max="14346" width="16.7109375" style="42" customWidth="1"/>
    <col min="14347" max="14347" width="16.5703125" style="42" customWidth="1"/>
    <col min="14348" max="14349" width="0" style="42" hidden="1" customWidth="1"/>
    <col min="14350" max="14350" width="10.42578125" style="42" customWidth="1"/>
    <col min="14351" max="14351" width="10.42578125" style="42" bestFit="1" customWidth="1"/>
    <col min="14352" max="14354" width="9.140625" style="42"/>
    <col min="14355" max="14355" width="9.42578125" style="42" bestFit="1" customWidth="1"/>
    <col min="14356" max="14356" width="10.140625" style="42" bestFit="1" customWidth="1"/>
    <col min="14357" max="14590" width="9.140625" style="42"/>
    <col min="14591" max="14591" width="12" style="42" customWidth="1"/>
    <col min="14592" max="14592" width="27.7109375" style="42" customWidth="1"/>
    <col min="14593" max="14593" width="0" style="42" hidden="1" customWidth="1"/>
    <col min="14594" max="14602" width="16.7109375" style="42" customWidth="1"/>
    <col min="14603" max="14603" width="16.5703125" style="42" customWidth="1"/>
    <col min="14604" max="14605" width="0" style="42" hidden="1" customWidth="1"/>
    <col min="14606" max="14606" width="10.42578125" style="42" customWidth="1"/>
    <col min="14607" max="14607" width="10.42578125" style="42" bestFit="1" customWidth="1"/>
    <col min="14608" max="14610" width="9.140625" style="42"/>
    <col min="14611" max="14611" width="9.42578125" style="42" bestFit="1" customWidth="1"/>
    <col min="14612" max="14612" width="10.140625" style="42" bestFit="1" customWidth="1"/>
    <col min="14613" max="14846" width="9.140625" style="42"/>
    <col min="14847" max="14847" width="12" style="42" customWidth="1"/>
    <col min="14848" max="14848" width="27.7109375" style="42" customWidth="1"/>
    <col min="14849" max="14849" width="0" style="42" hidden="1" customWidth="1"/>
    <col min="14850" max="14858" width="16.7109375" style="42" customWidth="1"/>
    <col min="14859" max="14859" width="16.5703125" style="42" customWidth="1"/>
    <col min="14860" max="14861" width="0" style="42" hidden="1" customWidth="1"/>
    <col min="14862" max="14862" width="10.42578125" style="42" customWidth="1"/>
    <col min="14863" max="14863" width="10.42578125" style="42" bestFit="1" customWidth="1"/>
    <col min="14864" max="14866" width="9.140625" style="42"/>
    <col min="14867" max="14867" width="9.42578125" style="42" bestFit="1" customWidth="1"/>
    <col min="14868" max="14868" width="10.140625" style="42" bestFit="1" customWidth="1"/>
    <col min="14869" max="15102" width="9.140625" style="42"/>
    <col min="15103" max="15103" width="12" style="42" customWidth="1"/>
    <col min="15104" max="15104" width="27.7109375" style="42" customWidth="1"/>
    <col min="15105" max="15105" width="0" style="42" hidden="1" customWidth="1"/>
    <col min="15106" max="15114" width="16.7109375" style="42" customWidth="1"/>
    <col min="15115" max="15115" width="16.5703125" style="42" customWidth="1"/>
    <col min="15116" max="15117" width="0" style="42" hidden="1" customWidth="1"/>
    <col min="15118" max="15118" width="10.42578125" style="42" customWidth="1"/>
    <col min="15119" max="15119" width="10.42578125" style="42" bestFit="1" customWidth="1"/>
    <col min="15120" max="15122" width="9.140625" style="42"/>
    <col min="15123" max="15123" width="9.42578125" style="42" bestFit="1" customWidth="1"/>
    <col min="15124" max="15124" width="10.140625" style="42" bestFit="1" customWidth="1"/>
    <col min="15125" max="15358" width="9.140625" style="42"/>
    <col min="15359" max="15359" width="12" style="42" customWidth="1"/>
    <col min="15360" max="15360" width="27.7109375" style="42" customWidth="1"/>
    <col min="15361" max="15361" width="0" style="42" hidden="1" customWidth="1"/>
    <col min="15362" max="15370" width="16.7109375" style="42" customWidth="1"/>
    <col min="15371" max="15371" width="16.5703125" style="42" customWidth="1"/>
    <col min="15372" max="15373" width="0" style="42" hidden="1" customWidth="1"/>
    <col min="15374" max="15374" width="10.42578125" style="42" customWidth="1"/>
    <col min="15375" max="15375" width="10.42578125" style="42" bestFit="1" customWidth="1"/>
    <col min="15376" max="15378" width="9.140625" style="42"/>
    <col min="15379" max="15379" width="9.42578125" style="42" bestFit="1" customWidth="1"/>
    <col min="15380" max="15380" width="10.140625" style="42" bestFit="1" customWidth="1"/>
    <col min="15381" max="15614" width="9.140625" style="42"/>
    <col min="15615" max="15615" width="12" style="42" customWidth="1"/>
    <col min="15616" max="15616" width="27.7109375" style="42" customWidth="1"/>
    <col min="15617" max="15617" width="0" style="42" hidden="1" customWidth="1"/>
    <col min="15618" max="15626" width="16.7109375" style="42" customWidth="1"/>
    <col min="15627" max="15627" width="16.5703125" style="42" customWidth="1"/>
    <col min="15628" max="15629" width="0" style="42" hidden="1" customWidth="1"/>
    <col min="15630" max="15630" width="10.42578125" style="42" customWidth="1"/>
    <col min="15631" max="15631" width="10.42578125" style="42" bestFit="1" customWidth="1"/>
    <col min="15632" max="15634" width="9.140625" style="42"/>
    <col min="15635" max="15635" width="9.42578125" style="42" bestFit="1" customWidth="1"/>
    <col min="15636" max="15636" width="10.140625" style="42" bestFit="1" customWidth="1"/>
    <col min="15637" max="15870" width="9.140625" style="42"/>
    <col min="15871" max="15871" width="12" style="42" customWidth="1"/>
    <col min="15872" max="15872" width="27.7109375" style="42" customWidth="1"/>
    <col min="15873" max="15873" width="0" style="42" hidden="1" customWidth="1"/>
    <col min="15874" max="15882" width="16.7109375" style="42" customWidth="1"/>
    <col min="15883" max="15883" width="16.5703125" style="42" customWidth="1"/>
    <col min="15884" max="15885" width="0" style="42" hidden="1" customWidth="1"/>
    <col min="15886" max="15886" width="10.42578125" style="42" customWidth="1"/>
    <col min="15887" max="15887" width="10.42578125" style="42" bestFit="1" customWidth="1"/>
    <col min="15888" max="15890" width="9.140625" style="42"/>
    <col min="15891" max="15891" width="9.42578125" style="42" bestFit="1" customWidth="1"/>
    <col min="15892" max="15892" width="10.140625" style="42" bestFit="1" customWidth="1"/>
    <col min="15893" max="16126" width="9.140625" style="42"/>
    <col min="16127" max="16127" width="12" style="42" customWidth="1"/>
    <col min="16128" max="16128" width="27.7109375" style="42" customWidth="1"/>
    <col min="16129" max="16129" width="0" style="42" hidden="1" customWidth="1"/>
    <col min="16130" max="16138" width="16.7109375" style="42" customWidth="1"/>
    <col min="16139" max="16139" width="16.5703125" style="42" customWidth="1"/>
    <col min="16140" max="16141" width="0" style="42" hidden="1" customWidth="1"/>
    <col min="16142" max="16142" width="10.42578125" style="42" customWidth="1"/>
    <col min="16143" max="16143" width="10.42578125" style="42" bestFit="1" customWidth="1"/>
    <col min="16144" max="16146" width="9.140625" style="42"/>
    <col min="16147" max="16147" width="9.42578125" style="42" bestFit="1" customWidth="1"/>
    <col min="16148" max="16148" width="10.140625" style="42" bestFit="1" customWidth="1"/>
    <col min="16149" max="16384" width="9.140625" style="42"/>
  </cols>
  <sheetData>
    <row r="1" spans="1:14" ht="24.75" customHeight="1">
      <c r="A1" s="336" t="s">
        <v>87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42" t="s">
        <v>63</v>
      </c>
      <c r="N1" s="43"/>
    </row>
    <row r="2" spans="1:14" ht="20.25" customHeight="1">
      <c r="A2" s="43"/>
      <c r="B2" s="43"/>
      <c r="C2" s="43"/>
      <c r="D2" s="43"/>
      <c r="E2" s="44"/>
      <c r="F2" s="43"/>
      <c r="G2" s="43"/>
      <c r="H2" s="43"/>
      <c r="I2" s="43"/>
      <c r="J2" s="43"/>
      <c r="K2" s="43"/>
      <c r="L2" s="43"/>
      <c r="M2" s="43"/>
      <c r="N2" s="43"/>
    </row>
    <row r="3" spans="1:14" ht="18" customHeight="1">
      <c r="A3" s="45" t="s">
        <v>26</v>
      </c>
      <c r="B3" s="46"/>
      <c r="C3" s="47"/>
      <c r="D3" s="47" t="s">
        <v>27</v>
      </c>
      <c r="E3" s="46"/>
    </row>
    <row r="4" spans="1:14" ht="15" customHeight="1">
      <c r="A4" s="48" t="s">
        <v>28</v>
      </c>
      <c r="B4" s="49"/>
      <c r="C4" s="42"/>
    </row>
    <row r="5" spans="1:14" ht="16.5" customHeight="1">
      <c r="A5" s="50"/>
      <c r="B5" s="49"/>
      <c r="C5" s="42"/>
    </row>
    <row r="6" spans="1:14" ht="48" customHeight="1" thickBot="1">
      <c r="A6" s="51" t="s">
        <v>29</v>
      </c>
      <c r="B6" s="52"/>
      <c r="C6" s="53"/>
      <c r="D6" s="54"/>
      <c r="E6" s="55" t="s">
        <v>76</v>
      </c>
      <c r="F6" s="141" t="s">
        <v>91</v>
      </c>
      <c r="G6" s="141" t="s">
        <v>86</v>
      </c>
      <c r="H6" s="55" t="s">
        <v>65</v>
      </c>
      <c r="I6" s="55" t="s">
        <v>77</v>
      </c>
    </row>
    <row r="7" spans="1:14" ht="8.25" customHeight="1" thickTop="1">
      <c r="A7" s="56"/>
      <c r="B7" s="57"/>
      <c r="C7" s="58"/>
      <c r="D7" s="57"/>
      <c r="E7" s="59"/>
      <c r="F7" s="142"/>
      <c r="G7" s="142"/>
      <c r="H7" s="60"/>
      <c r="I7" s="60"/>
    </row>
    <row r="8" spans="1:14" ht="15">
      <c r="A8" s="328" t="s">
        <v>3</v>
      </c>
      <c r="B8" s="328"/>
      <c r="C8" s="328"/>
      <c r="D8" s="328"/>
      <c r="E8" s="120"/>
      <c r="F8" s="268"/>
      <c r="G8" s="268"/>
      <c r="H8" s="120"/>
      <c r="I8" s="120"/>
    </row>
    <row r="9" spans="1:14" ht="32.25" customHeight="1">
      <c r="A9" s="327" t="s">
        <v>30</v>
      </c>
      <c r="B9" s="327"/>
      <c r="C9" s="327"/>
      <c r="D9" s="327"/>
      <c r="E9" s="120">
        <v>100000</v>
      </c>
      <c r="F9" s="268">
        <f>100000-15725</f>
        <v>84275</v>
      </c>
      <c r="G9" s="268">
        <f>+F9-E9</f>
        <v>-15725</v>
      </c>
      <c r="H9" s="120">
        <v>100000</v>
      </c>
      <c r="I9" s="120">
        <v>100000</v>
      </c>
    </row>
    <row r="10" spans="1:14" ht="15">
      <c r="A10" s="328" t="s">
        <v>5</v>
      </c>
      <c r="B10" s="328"/>
      <c r="C10" s="328"/>
      <c r="D10" s="328"/>
      <c r="E10" s="120"/>
      <c r="F10" s="268"/>
      <c r="G10" s="268"/>
      <c r="H10" s="120"/>
      <c r="I10" s="120"/>
    </row>
    <row r="11" spans="1:14" ht="15">
      <c r="A11" s="328" t="s">
        <v>6</v>
      </c>
      <c r="B11" s="328"/>
      <c r="C11" s="328"/>
      <c r="D11" s="328"/>
      <c r="E11" s="120"/>
      <c r="F11" s="268"/>
      <c r="G11" s="268"/>
      <c r="H11" s="120"/>
      <c r="I11" s="120"/>
    </row>
    <row r="12" spans="1:14" ht="15">
      <c r="A12" s="328" t="s">
        <v>10</v>
      </c>
      <c r="B12" s="328"/>
      <c r="C12" s="328"/>
      <c r="D12" s="328"/>
      <c r="E12" s="120"/>
      <c r="F12" s="268"/>
      <c r="G12" s="268"/>
      <c r="H12" s="120"/>
      <c r="I12" s="120"/>
    </row>
    <row r="13" spans="1:14" ht="31.5" customHeight="1">
      <c r="A13" s="327" t="s">
        <v>31</v>
      </c>
      <c r="B13" s="327"/>
      <c r="C13" s="327"/>
      <c r="D13" s="327"/>
      <c r="E13" s="120"/>
      <c r="F13" s="268"/>
      <c r="G13" s="268"/>
      <c r="H13" s="120"/>
      <c r="I13" s="120"/>
    </row>
    <row r="14" spans="1:14" ht="15">
      <c r="A14" s="328" t="s">
        <v>32</v>
      </c>
      <c r="B14" s="328"/>
      <c r="C14" s="328"/>
      <c r="D14" s="328"/>
      <c r="E14" s="120"/>
      <c r="F14" s="268"/>
      <c r="G14" s="268"/>
      <c r="H14" s="120"/>
      <c r="I14" s="120"/>
    </row>
    <row r="15" spans="1:14" ht="15.75" customHeight="1">
      <c r="A15" s="333" t="s">
        <v>71</v>
      </c>
      <c r="B15" s="334"/>
      <c r="C15" s="334"/>
      <c r="D15" s="334"/>
      <c r="E15" s="121"/>
      <c r="F15" s="269"/>
      <c r="G15" s="269"/>
      <c r="H15" s="121"/>
      <c r="I15" s="121"/>
    </row>
    <row r="16" spans="1:14" ht="15.75" thickBot="1">
      <c r="A16" s="62" t="s">
        <v>33</v>
      </c>
      <c r="B16" s="63"/>
      <c r="C16" s="64"/>
      <c r="D16" s="122"/>
      <c r="E16" s="123">
        <v>100000</v>
      </c>
      <c r="F16" s="270">
        <f>+F9</f>
        <v>84275</v>
      </c>
      <c r="G16" s="270">
        <f>+F16-E16</f>
        <v>-15725</v>
      </c>
      <c r="H16" s="64">
        <v>100000</v>
      </c>
      <c r="I16" s="123">
        <v>100000</v>
      </c>
    </row>
    <row r="17" spans="1:14" ht="15.75" thickTop="1">
      <c r="A17" s="111"/>
      <c r="B17" s="67"/>
      <c r="C17" s="68"/>
      <c r="E17" s="112"/>
      <c r="F17" s="113"/>
    </row>
    <row r="18" spans="1:14" s="69" customFormat="1" ht="15">
      <c r="A18" s="114" t="s">
        <v>61</v>
      </c>
      <c r="B18" s="115"/>
      <c r="C18" s="114"/>
      <c r="D18" s="342" t="s">
        <v>68</v>
      </c>
      <c r="E18" s="343"/>
      <c r="F18" s="343"/>
      <c r="G18" s="343"/>
      <c r="H18" s="343"/>
      <c r="I18" s="343"/>
      <c r="J18" s="114"/>
      <c r="K18" s="114"/>
    </row>
    <row r="19" spans="1:14" ht="15">
      <c r="A19" s="118"/>
      <c r="B19" s="119"/>
      <c r="C19" s="50"/>
      <c r="E19" s="113"/>
      <c r="F19" s="113"/>
    </row>
    <row r="20" spans="1:14" ht="15">
      <c r="A20" s="70"/>
      <c r="B20" s="71"/>
      <c r="C20" s="70"/>
      <c r="D20" s="70"/>
      <c r="E20" s="71"/>
      <c r="F20" s="70"/>
      <c r="G20" s="70"/>
      <c r="H20" s="70"/>
      <c r="I20" s="70"/>
      <c r="J20" s="70"/>
      <c r="K20" s="70"/>
      <c r="L20" s="70"/>
      <c r="M20" s="72" t="s">
        <v>0</v>
      </c>
    </row>
    <row r="21" spans="1:14" ht="8.25" customHeight="1">
      <c r="A21" s="73"/>
      <c r="B21" s="74"/>
      <c r="C21" s="73"/>
      <c r="D21" s="73"/>
      <c r="E21" s="75"/>
      <c r="F21" s="74"/>
      <c r="G21" s="74"/>
      <c r="H21" s="74"/>
      <c r="I21" s="74"/>
      <c r="J21" s="74"/>
      <c r="K21" s="74"/>
      <c r="L21" s="74"/>
      <c r="M21" s="74"/>
    </row>
    <row r="22" spans="1:14" ht="9.75" customHeight="1">
      <c r="A22" s="73"/>
      <c r="B22" s="74"/>
      <c r="C22" s="73"/>
      <c r="D22" s="73"/>
      <c r="E22" s="76"/>
      <c r="F22" s="73"/>
      <c r="G22" s="73"/>
      <c r="H22" s="73"/>
      <c r="I22" s="73"/>
      <c r="J22" s="73"/>
      <c r="K22" s="73"/>
      <c r="M22" s="77"/>
    </row>
    <row r="23" spans="1:14" s="49" customFormat="1" ht="105">
      <c r="A23" s="78" t="s">
        <v>36</v>
      </c>
      <c r="B23" s="78" t="s">
        <v>37</v>
      </c>
      <c r="C23" s="78" t="s">
        <v>38</v>
      </c>
      <c r="D23" s="79" t="s">
        <v>78</v>
      </c>
      <c r="E23" s="79" t="s">
        <v>3</v>
      </c>
      <c r="F23" s="79" t="s">
        <v>4</v>
      </c>
      <c r="G23" s="79" t="s">
        <v>5</v>
      </c>
      <c r="H23" s="79" t="s">
        <v>6</v>
      </c>
      <c r="I23" s="79" t="s">
        <v>10</v>
      </c>
      <c r="J23" s="79" t="s">
        <v>39</v>
      </c>
      <c r="K23" s="79" t="s">
        <v>8</v>
      </c>
      <c r="L23" s="80" t="s">
        <v>70</v>
      </c>
      <c r="M23" s="80" t="s">
        <v>67</v>
      </c>
      <c r="N23" s="80" t="s">
        <v>79</v>
      </c>
    </row>
    <row r="24" spans="1:14" ht="32.25" customHeight="1">
      <c r="A24" s="81">
        <v>31</v>
      </c>
      <c r="B24" s="78" t="s">
        <v>40</v>
      </c>
      <c r="C24" s="82">
        <f>+C27+C26+C25</f>
        <v>5425420</v>
      </c>
      <c r="D24" s="83">
        <v>0</v>
      </c>
      <c r="E24" s="83"/>
      <c r="F24" s="83">
        <v>0</v>
      </c>
      <c r="G24" s="83"/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</row>
    <row r="25" spans="1:14" ht="14.25" customHeight="1">
      <c r="A25" s="84">
        <v>311</v>
      </c>
      <c r="B25" s="85" t="s">
        <v>41</v>
      </c>
      <c r="C25" s="86">
        <v>4477512</v>
      </c>
      <c r="D25" s="83">
        <v>0</v>
      </c>
      <c r="E25" s="87"/>
      <c r="F25" s="116"/>
      <c r="G25" s="116"/>
      <c r="H25" s="116"/>
      <c r="I25" s="116"/>
      <c r="J25" s="116"/>
      <c r="K25" s="116"/>
      <c r="L25" s="116"/>
      <c r="M25" s="116"/>
      <c r="N25" s="116"/>
    </row>
    <row r="26" spans="1:14" ht="14.25" customHeight="1">
      <c r="A26" s="84">
        <v>312</v>
      </c>
      <c r="B26" s="88" t="s">
        <v>11</v>
      </c>
      <c r="C26" s="86">
        <v>178950</v>
      </c>
      <c r="D26" s="83">
        <v>0</v>
      </c>
      <c r="E26" s="116"/>
      <c r="F26" s="116"/>
      <c r="G26" s="116"/>
      <c r="H26" s="116"/>
      <c r="I26" s="116"/>
      <c r="J26" s="116"/>
      <c r="K26" s="116"/>
      <c r="L26" s="116"/>
      <c r="M26" s="116"/>
      <c r="N26" s="116"/>
    </row>
    <row r="27" spans="1:14" ht="13.5" customHeight="1">
      <c r="A27" s="84">
        <v>313</v>
      </c>
      <c r="B27" s="85" t="s">
        <v>12</v>
      </c>
      <c r="C27" s="86">
        <v>768958</v>
      </c>
      <c r="D27" s="83">
        <v>0</v>
      </c>
      <c r="E27" s="116"/>
      <c r="F27" s="116"/>
      <c r="G27" s="116"/>
      <c r="H27" s="116"/>
      <c r="I27" s="116"/>
      <c r="J27" s="116"/>
      <c r="K27" s="116"/>
      <c r="L27" s="116"/>
      <c r="M27" s="116"/>
      <c r="N27" s="116"/>
    </row>
    <row r="28" spans="1:14" ht="25.5" hidden="1" customHeight="1">
      <c r="A28" s="84"/>
      <c r="B28" s="89"/>
      <c r="C28" s="90"/>
      <c r="D28" s="83">
        <v>0</v>
      </c>
      <c r="E28" s="116"/>
      <c r="F28" s="116"/>
      <c r="G28" s="116"/>
      <c r="H28" s="116"/>
      <c r="I28" s="116"/>
      <c r="J28" s="116"/>
      <c r="K28" s="116"/>
      <c r="L28" s="116"/>
      <c r="M28" s="116">
        <v>0</v>
      </c>
      <c r="N28" s="116">
        <v>0</v>
      </c>
    </row>
    <row r="29" spans="1:14" ht="18" customHeight="1">
      <c r="A29" s="81">
        <v>32</v>
      </c>
      <c r="B29" s="91" t="s">
        <v>42</v>
      </c>
      <c r="C29" s="92">
        <f>+C34+C33+C32+C31+C30</f>
        <v>4093500</v>
      </c>
      <c r="D29" s="83">
        <v>16000</v>
      </c>
      <c r="E29" s="83"/>
      <c r="F29" s="83">
        <v>16000</v>
      </c>
      <c r="G29" s="83"/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16000</v>
      </c>
      <c r="N29" s="83">
        <v>16000</v>
      </c>
    </row>
    <row r="30" spans="1:14" ht="26.25" customHeight="1">
      <c r="A30" s="84">
        <v>321</v>
      </c>
      <c r="B30" s="85" t="s">
        <v>13</v>
      </c>
      <c r="C30" s="86">
        <v>322500</v>
      </c>
      <c r="D30" s="83">
        <v>0</v>
      </c>
      <c r="E30" s="86"/>
      <c r="F30" s="86"/>
      <c r="G30" s="86"/>
      <c r="H30" s="86"/>
      <c r="I30" s="86"/>
      <c r="J30" s="86"/>
      <c r="K30" s="86"/>
      <c r="L30" s="86"/>
      <c r="M30" s="86"/>
      <c r="N30" s="86"/>
    </row>
    <row r="31" spans="1:14" ht="31.5" customHeight="1">
      <c r="A31" s="84">
        <v>322</v>
      </c>
      <c r="B31" s="85" t="s">
        <v>14</v>
      </c>
      <c r="C31" s="86">
        <f>2995899-13500</f>
        <v>2982399</v>
      </c>
      <c r="D31" s="83">
        <v>10800</v>
      </c>
      <c r="E31" s="86"/>
      <c r="F31" s="116">
        <v>10800</v>
      </c>
      <c r="G31" s="86"/>
      <c r="H31" s="86"/>
      <c r="I31" s="86"/>
      <c r="J31" s="86"/>
      <c r="K31" s="86"/>
      <c r="L31" s="86"/>
      <c r="M31" s="86"/>
      <c r="N31" s="86"/>
    </row>
    <row r="32" spans="1:14" ht="24" customHeight="1">
      <c r="A32" s="84">
        <v>323</v>
      </c>
      <c r="B32" s="85" t="s">
        <v>15</v>
      </c>
      <c r="C32" s="86">
        <f>634900-39300</f>
        <v>595600</v>
      </c>
      <c r="D32" s="83">
        <v>5200</v>
      </c>
      <c r="E32" s="86"/>
      <c r="F32" s="116">
        <v>5200</v>
      </c>
      <c r="G32" s="86"/>
      <c r="H32" s="86"/>
      <c r="I32" s="86"/>
      <c r="J32" s="86"/>
      <c r="K32" s="86"/>
      <c r="L32" s="86"/>
      <c r="M32" s="86"/>
      <c r="N32" s="86"/>
    </row>
    <row r="33" spans="1:14" ht="30.75" customHeight="1">
      <c r="A33" s="84">
        <v>324</v>
      </c>
      <c r="B33" s="85" t="s">
        <v>43</v>
      </c>
      <c r="C33" s="86">
        <v>7600</v>
      </c>
      <c r="D33" s="83">
        <v>0</v>
      </c>
      <c r="E33" s="86"/>
      <c r="F33" s="86"/>
      <c r="G33" s="86"/>
      <c r="H33" s="86"/>
      <c r="I33" s="86"/>
      <c r="J33" s="86"/>
      <c r="K33" s="86"/>
      <c r="L33" s="86"/>
      <c r="M33" s="86"/>
      <c r="N33" s="86"/>
    </row>
    <row r="34" spans="1:14" ht="27" customHeight="1">
      <c r="A34" s="84">
        <v>329</v>
      </c>
      <c r="B34" s="85" t="s">
        <v>16</v>
      </c>
      <c r="C34" s="86">
        <v>185401</v>
      </c>
      <c r="D34" s="83">
        <v>0</v>
      </c>
      <c r="E34" s="86"/>
      <c r="F34" s="86"/>
      <c r="G34" s="86"/>
      <c r="H34" s="86"/>
      <c r="I34" s="86"/>
      <c r="J34" s="86"/>
      <c r="K34" s="86"/>
      <c r="L34" s="86"/>
      <c r="M34" s="86"/>
      <c r="N34" s="86"/>
    </row>
    <row r="35" spans="1:14" ht="26.25" customHeight="1">
      <c r="A35" s="81">
        <v>34</v>
      </c>
      <c r="B35" s="91" t="s">
        <v>44</v>
      </c>
      <c r="C35" s="92">
        <f>+C36</f>
        <v>23600</v>
      </c>
      <c r="D35" s="83">
        <v>0</v>
      </c>
      <c r="E35" s="82"/>
      <c r="F35" s="82">
        <v>0</v>
      </c>
      <c r="G35" s="82"/>
      <c r="H35" s="82">
        <v>0</v>
      </c>
      <c r="I35" s="82">
        <v>0</v>
      </c>
      <c r="J35" s="82">
        <v>0</v>
      </c>
      <c r="K35" s="82">
        <v>0</v>
      </c>
      <c r="L35" s="82">
        <v>0</v>
      </c>
      <c r="M35" s="82">
        <v>0</v>
      </c>
      <c r="N35" s="82">
        <v>0</v>
      </c>
    </row>
    <row r="36" spans="1:14" ht="14.25" customHeight="1">
      <c r="A36" s="84">
        <v>343</v>
      </c>
      <c r="B36" s="85" t="s">
        <v>17</v>
      </c>
      <c r="C36" s="86">
        <v>23600</v>
      </c>
      <c r="D36" s="83">
        <v>0</v>
      </c>
      <c r="E36" s="86"/>
      <c r="F36" s="86"/>
      <c r="G36" s="86"/>
      <c r="H36" s="86"/>
      <c r="I36" s="86"/>
      <c r="J36" s="86"/>
      <c r="K36" s="86"/>
      <c r="L36" s="86"/>
      <c r="M36" s="86"/>
      <c r="N36" s="86"/>
    </row>
    <row r="37" spans="1:14" s="69" customFormat="1" ht="65.25" customHeight="1">
      <c r="A37" s="81">
        <v>37</v>
      </c>
      <c r="B37" s="93" t="s">
        <v>45</v>
      </c>
      <c r="C37" s="82">
        <f>+C38</f>
        <v>19100</v>
      </c>
      <c r="D37" s="83">
        <v>0</v>
      </c>
      <c r="E37" s="82"/>
      <c r="F37" s="82">
        <v>0</v>
      </c>
      <c r="G37" s="82"/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</row>
    <row r="38" spans="1:14" ht="55.5" customHeight="1">
      <c r="A38" s="84">
        <v>372</v>
      </c>
      <c r="B38" s="85" t="s">
        <v>46</v>
      </c>
      <c r="C38" s="86">
        <v>19100</v>
      </c>
      <c r="D38" s="83">
        <v>0</v>
      </c>
      <c r="E38" s="86"/>
      <c r="F38" s="86"/>
      <c r="G38" s="86"/>
      <c r="H38" s="86"/>
      <c r="I38" s="86"/>
      <c r="J38" s="86"/>
      <c r="K38" s="86"/>
      <c r="L38" s="86"/>
      <c r="M38" s="86"/>
      <c r="N38" s="86"/>
    </row>
    <row r="39" spans="1:14" s="69" customFormat="1" ht="22.5" customHeight="1">
      <c r="A39" s="81">
        <v>38</v>
      </c>
      <c r="B39" s="93" t="s">
        <v>47</v>
      </c>
      <c r="C39" s="82">
        <v>0</v>
      </c>
      <c r="D39" s="83">
        <v>0</v>
      </c>
      <c r="E39" s="82"/>
      <c r="F39" s="82">
        <v>0</v>
      </c>
      <c r="G39" s="86"/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</row>
    <row r="40" spans="1:14" s="69" customFormat="1" ht="48" customHeight="1">
      <c r="A40" s="81">
        <v>4</v>
      </c>
      <c r="B40" s="93" t="s">
        <v>19</v>
      </c>
      <c r="C40" s="82">
        <f>+C41+C43+C46</f>
        <v>346661</v>
      </c>
      <c r="D40" s="83">
        <v>0</v>
      </c>
      <c r="E40" s="82"/>
      <c r="F40" s="82">
        <v>0</v>
      </c>
      <c r="G40" s="82"/>
      <c r="H40" s="82">
        <v>0</v>
      </c>
      <c r="I40" s="82">
        <v>0</v>
      </c>
      <c r="J40" s="82">
        <v>0</v>
      </c>
      <c r="K40" s="82">
        <v>0</v>
      </c>
      <c r="L40" s="82">
        <v>0</v>
      </c>
      <c r="M40" s="82">
        <v>0</v>
      </c>
      <c r="N40" s="82">
        <v>0</v>
      </c>
    </row>
    <row r="41" spans="1:14" s="69" customFormat="1" ht="48" customHeight="1">
      <c r="A41" s="81">
        <v>41</v>
      </c>
      <c r="B41" s="93" t="s">
        <v>48</v>
      </c>
      <c r="C41" s="82">
        <f>+C42</f>
        <v>0</v>
      </c>
      <c r="D41" s="83">
        <v>0</v>
      </c>
      <c r="E41" s="82"/>
      <c r="F41" s="82">
        <v>0</v>
      </c>
      <c r="G41" s="82"/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</row>
    <row r="42" spans="1:14" ht="48" customHeight="1">
      <c r="A42" s="84">
        <v>412</v>
      </c>
      <c r="B42" s="85" t="s">
        <v>49</v>
      </c>
      <c r="C42" s="86">
        <v>0</v>
      </c>
      <c r="D42" s="83">
        <v>0</v>
      </c>
      <c r="E42" s="86"/>
      <c r="F42" s="86"/>
      <c r="G42" s="86"/>
      <c r="H42" s="86"/>
      <c r="I42" s="86"/>
      <c r="J42" s="86"/>
      <c r="K42" s="86"/>
      <c r="L42" s="86"/>
      <c r="M42" s="86">
        <v>0</v>
      </c>
      <c r="N42" s="86">
        <v>0</v>
      </c>
    </row>
    <row r="43" spans="1:14" ht="46.5" customHeight="1">
      <c r="A43" s="81">
        <v>42</v>
      </c>
      <c r="B43" s="93" t="s">
        <v>50</v>
      </c>
      <c r="C43" s="82">
        <f>+C45+C44</f>
        <v>346661</v>
      </c>
      <c r="D43" s="83">
        <v>0</v>
      </c>
      <c r="E43" s="82"/>
      <c r="F43" s="82">
        <v>0</v>
      </c>
      <c r="G43" s="82"/>
      <c r="H43" s="82">
        <v>0</v>
      </c>
      <c r="I43" s="82">
        <v>0</v>
      </c>
      <c r="J43" s="82">
        <v>0</v>
      </c>
      <c r="K43" s="82">
        <v>0</v>
      </c>
      <c r="L43" s="82">
        <v>0</v>
      </c>
      <c r="M43" s="82">
        <v>0</v>
      </c>
      <c r="N43" s="82">
        <v>0</v>
      </c>
    </row>
    <row r="44" spans="1:14" ht="14.25" customHeight="1">
      <c r="A44" s="84">
        <v>422</v>
      </c>
      <c r="B44" s="88" t="s">
        <v>18</v>
      </c>
      <c r="C44" s="90">
        <f>364212-28851+11300</f>
        <v>346661</v>
      </c>
      <c r="D44" s="83">
        <v>0</v>
      </c>
      <c r="E44" s="86"/>
      <c r="F44" s="86">
        <v>0</v>
      </c>
      <c r="G44" s="86"/>
      <c r="H44" s="86"/>
      <c r="I44" s="86"/>
      <c r="J44" s="86"/>
      <c r="K44" s="86"/>
      <c r="L44" s="86"/>
      <c r="M44" s="86"/>
      <c r="N44" s="86"/>
    </row>
    <row r="45" spans="1:14" ht="38.25" customHeight="1">
      <c r="A45" s="84">
        <v>426</v>
      </c>
      <c r="B45" s="85" t="s">
        <v>51</v>
      </c>
      <c r="C45" s="86">
        <v>0</v>
      </c>
      <c r="D45" s="83">
        <v>0</v>
      </c>
      <c r="E45" s="86"/>
      <c r="F45" s="86">
        <v>0</v>
      </c>
      <c r="G45" s="86"/>
      <c r="H45" s="86"/>
      <c r="I45" s="86"/>
      <c r="J45" s="86"/>
      <c r="K45" s="86"/>
      <c r="L45" s="86"/>
      <c r="M45" s="86">
        <v>0</v>
      </c>
      <c r="N45" s="86">
        <v>0</v>
      </c>
    </row>
    <row r="46" spans="1:14" s="69" customFormat="1" ht="49.5" customHeight="1">
      <c r="A46" s="81">
        <v>45</v>
      </c>
      <c r="B46" s="93" t="s">
        <v>52</v>
      </c>
      <c r="C46" s="82">
        <f>+C47+C48</f>
        <v>0</v>
      </c>
      <c r="D46" s="83">
        <v>0</v>
      </c>
      <c r="E46" s="82"/>
      <c r="F46" s="82">
        <v>0</v>
      </c>
      <c r="G46" s="82"/>
      <c r="H46" s="82">
        <v>0</v>
      </c>
      <c r="I46" s="82">
        <v>0</v>
      </c>
      <c r="J46" s="82">
        <v>0</v>
      </c>
      <c r="K46" s="82">
        <v>0</v>
      </c>
      <c r="L46" s="82">
        <v>0</v>
      </c>
      <c r="M46" s="82">
        <v>0</v>
      </c>
      <c r="N46" s="82">
        <v>0</v>
      </c>
    </row>
    <row r="47" spans="1:14" ht="45" customHeight="1">
      <c r="A47" s="84">
        <v>451</v>
      </c>
      <c r="B47" s="85" t="s">
        <v>53</v>
      </c>
      <c r="C47" s="86"/>
      <c r="D47" s="83">
        <v>0</v>
      </c>
      <c r="E47" s="86"/>
      <c r="F47" s="86">
        <v>0</v>
      </c>
      <c r="G47" s="86"/>
      <c r="H47" s="86"/>
      <c r="I47" s="86"/>
      <c r="J47" s="86"/>
      <c r="K47" s="86"/>
      <c r="L47" s="86"/>
      <c r="M47" s="86">
        <v>0</v>
      </c>
      <c r="N47" s="86">
        <v>0</v>
      </c>
    </row>
    <row r="48" spans="1:14" ht="45" customHeight="1">
      <c r="A48" s="84">
        <v>452</v>
      </c>
      <c r="B48" s="85" t="s">
        <v>54</v>
      </c>
      <c r="C48" s="86">
        <v>0</v>
      </c>
      <c r="D48" s="83">
        <v>0</v>
      </c>
      <c r="E48" s="86"/>
      <c r="F48" s="86">
        <v>0</v>
      </c>
      <c r="G48" s="86"/>
      <c r="H48" s="86"/>
      <c r="I48" s="86"/>
      <c r="J48" s="86"/>
      <c r="K48" s="86"/>
      <c r="L48" s="86"/>
      <c r="M48" s="86">
        <v>0</v>
      </c>
      <c r="N48" s="86">
        <v>0</v>
      </c>
    </row>
    <row r="49" spans="1:22" ht="52.5" customHeight="1">
      <c r="A49" s="84"/>
      <c r="B49" s="94" t="s">
        <v>55</v>
      </c>
      <c r="C49" s="95">
        <f>+C24+C29+C35+C37+C39</f>
        <v>9561620</v>
      </c>
      <c r="D49" s="83">
        <v>16000</v>
      </c>
      <c r="E49" s="96"/>
      <c r="F49" s="96">
        <v>16000</v>
      </c>
      <c r="G49" s="96"/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16000</v>
      </c>
      <c r="N49" s="96">
        <v>16000</v>
      </c>
    </row>
    <row r="50" spans="1:22" ht="69.75" customHeight="1">
      <c r="A50" s="84"/>
      <c r="B50" s="94" t="s">
        <v>56</v>
      </c>
      <c r="C50" s="95">
        <f>+C25+C30+C36+C38+C40</f>
        <v>5189373</v>
      </c>
      <c r="D50" s="83">
        <v>0</v>
      </c>
      <c r="E50" s="96"/>
      <c r="F50" s="96">
        <v>0</v>
      </c>
      <c r="G50" s="96"/>
      <c r="H50" s="96">
        <v>0</v>
      </c>
      <c r="I50" s="96">
        <v>0</v>
      </c>
      <c r="J50" s="96"/>
      <c r="K50" s="96">
        <v>0</v>
      </c>
      <c r="L50" s="96">
        <v>0</v>
      </c>
      <c r="M50" s="96">
        <v>0</v>
      </c>
      <c r="N50" s="96">
        <v>0</v>
      </c>
    </row>
    <row r="51" spans="1:22" ht="18.75" customHeight="1">
      <c r="A51" s="84"/>
      <c r="B51" s="85"/>
      <c r="C51" s="86"/>
      <c r="D51" s="83"/>
      <c r="E51" s="86"/>
      <c r="F51" s="86"/>
      <c r="G51" s="86"/>
      <c r="H51" s="86"/>
      <c r="I51" s="86"/>
      <c r="J51" s="86"/>
      <c r="K51" s="86"/>
      <c r="L51" s="86"/>
      <c r="M51" s="86"/>
      <c r="N51" s="86"/>
    </row>
    <row r="52" spans="1:22" ht="28.5" customHeight="1">
      <c r="A52" s="97"/>
      <c r="B52" s="98" t="s">
        <v>57</v>
      </c>
      <c r="C52" s="95">
        <f>+C40+C49</f>
        <v>9908281</v>
      </c>
      <c r="D52" s="83">
        <v>16000</v>
      </c>
      <c r="E52" s="95"/>
      <c r="F52" s="95">
        <v>16000</v>
      </c>
      <c r="G52" s="95"/>
      <c r="H52" s="95">
        <v>0</v>
      </c>
      <c r="I52" s="95">
        <v>0</v>
      </c>
      <c r="J52" s="95">
        <v>0</v>
      </c>
      <c r="K52" s="95">
        <v>0</v>
      </c>
      <c r="L52" s="95">
        <v>0</v>
      </c>
      <c r="M52" s="95">
        <v>16000</v>
      </c>
      <c r="N52" s="95">
        <v>16000</v>
      </c>
    </row>
    <row r="53" spans="1:22">
      <c r="C53" s="42"/>
    </row>
    <row r="54" spans="1:22" ht="14.25" customHeight="1">
      <c r="A54" s="344" t="s">
        <v>137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R54" s="338"/>
      <c r="S54" s="338"/>
      <c r="T54" s="338"/>
      <c r="U54" s="338"/>
      <c r="V54" s="338"/>
    </row>
    <row r="55" spans="1:22">
      <c r="B55" s="331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</row>
    <row r="56" spans="1:22">
      <c r="B56" s="331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</row>
    <row r="57" spans="1:22">
      <c r="B57" s="331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</row>
    <row r="58" spans="1:22" ht="42" customHeight="1">
      <c r="B58" s="312"/>
      <c r="C58" s="280"/>
      <c r="D58" s="102"/>
      <c r="F58" s="102"/>
      <c r="G58" s="102"/>
      <c r="H58" s="102"/>
      <c r="L58" s="311"/>
      <c r="M58" s="311"/>
    </row>
    <row r="59" spans="1:22">
      <c r="B59" s="312"/>
      <c r="C59" s="280"/>
      <c r="D59" s="102"/>
      <c r="E59" s="103"/>
      <c r="F59" s="102"/>
      <c r="G59" s="102"/>
      <c r="H59" s="102"/>
      <c r="L59" s="313"/>
      <c r="M59" s="313"/>
    </row>
    <row r="60" spans="1:22">
      <c r="C60" s="42"/>
    </row>
    <row r="61" spans="1:22">
      <c r="A61" s="314"/>
      <c r="B61" s="314"/>
    </row>
  </sheetData>
  <mergeCells count="20">
    <mergeCell ref="R54:V54"/>
    <mergeCell ref="A1:L1"/>
    <mergeCell ref="A12:D12"/>
    <mergeCell ref="A8:D8"/>
    <mergeCell ref="A9:D9"/>
    <mergeCell ref="A10:D10"/>
    <mergeCell ref="A11:D11"/>
    <mergeCell ref="L58:M58"/>
    <mergeCell ref="L59:M59"/>
    <mergeCell ref="A61:B61"/>
    <mergeCell ref="A13:D13"/>
    <mergeCell ref="A14:D14"/>
    <mergeCell ref="D18:I18"/>
    <mergeCell ref="B55:M55"/>
    <mergeCell ref="B56:M56"/>
    <mergeCell ref="B57:M57"/>
    <mergeCell ref="A15:D15"/>
    <mergeCell ref="B58:C58"/>
    <mergeCell ref="B59:C59"/>
    <mergeCell ref="A54:M54"/>
  </mergeCells>
  <pageMargins left="0.19685039370078741" right="0.19685039370078741" top="0.55118110236220474" bottom="0.51181102362204722" header="0.70866141732283472" footer="0.51181102362204722"/>
  <pageSetup paperSize="9" scale="66" fitToHeight="2" orientation="landscape" r:id="rId1"/>
  <headerFooter alignWithMargins="0"/>
  <rowBreaks count="1" manualBreakCount="1">
    <brk id="39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65"/>
  <sheetViews>
    <sheetView workbookViewId="0">
      <selection activeCell="Q6" sqref="Q6"/>
    </sheetView>
  </sheetViews>
  <sheetFormatPr defaultRowHeight="14.25"/>
  <cols>
    <col min="1" max="1" width="12" style="99" customWidth="1"/>
    <col min="2" max="2" width="27.7109375" style="100" customWidth="1"/>
    <col min="3" max="3" width="18" style="104" hidden="1" customWidth="1"/>
    <col min="4" max="4" width="16.7109375" style="42" customWidth="1"/>
    <col min="5" max="5" width="12.5703125" style="49" customWidth="1"/>
    <col min="6" max="6" width="10" style="42" customWidth="1"/>
    <col min="7" max="7" width="9.5703125" style="42" customWidth="1"/>
    <col min="8" max="8" width="9" style="42" customWidth="1"/>
    <col min="9" max="10" width="9.5703125" style="42" customWidth="1"/>
    <col min="11" max="11" width="11.85546875" style="42" customWidth="1"/>
    <col min="12" max="12" width="7.7109375" style="42" customWidth="1"/>
    <col min="13" max="13" width="10.28515625" style="42" customWidth="1"/>
    <col min="14" max="14" width="0.28515625" style="42" customWidth="1"/>
    <col min="15" max="15" width="8.28515625" style="42" customWidth="1"/>
    <col min="16" max="16" width="7.42578125" style="42" customWidth="1"/>
    <col min="17" max="17" width="8.5703125" style="42" customWidth="1"/>
    <col min="18" max="18" width="8.85546875" style="42" customWidth="1"/>
    <col min="19" max="19" width="8" style="42" customWidth="1"/>
    <col min="20" max="20" width="9.7109375" style="42" customWidth="1"/>
    <col min="21" max="21" width="9.140625" style="42" customWidth="1"/>
    <col min="22" max="254" width="9.140625" style="42"/>
    <col min="255" max="255" width="12" style="42" customWidth="1"/>
    <col min="256" max="256" width="27.7109375" style="42" customWidth="1"/>
    <col min="257" max="257" width="0" style="42" hidden="1" customWidth="1"/>
    <col min="258" max="266" width="16.7109375" style="42" customWidth="1"/>
    <col min="267" max="267" width="16.5703125" style="42" customWidth="1"/>
    <col min="268" max="269" width="0" style="42" hidden="1" customWidth="1"/>
    <col min="270" max="270" width="10.42578125" style="42" customWidth="1"/>
    <col min="271" max="271" width="10.42578125" style="42" bestFit="1" customWidth="1"/>
    <col min="272" max="274" width="9.140625" style="42"/>
    <col min="275" max="275" width="9.42578125" style="42" bestFit="1" customWidth="1"/>
    <col min="276" max="276" width="10.140625" style="42" bestFit="1" customWidth="1"/>
    <col min="277" max="510" width="9.140625" style="42"/>
    <col min="511" max="511" width="12" style="42" customWidth="1"/>
    <col min="512" max="512" width="27.7109375" style="42" customWidth="1"/>
    <col min="513" max="513" width="0" style="42" hidden="1" customWidth="1"/>
    <col min="514" max="522" width="16.7109375" style="42" customWidth="1"/>
    <col min="523" max="523" width="16.5703125" style="42" customWidth="1"/>
    <col min="524" max="525" width="0" style="42" hidden="1" customWidth="1"/>
    <col min="526" max="526" width="10.42578125" style="42" customWidth="1"/>
    <col min="527" max="527" width="10.42578125" style="42" bestFit="1" customWidth="1"/>
    <col min="528" max="530" width="9.140625" style="42"/>
    <col min="531" max="531" width="9.42578125" style="42" bestFit="1" customWidth="1"/>
    <col min="532" max="532" width="10.140625" style="42" bestFit="1" customWidth="1"/>
    <col min="533" max="766" width="9.140625" style="42"/>
    <col min="767" max="767" width="12" style="42" customWidth="1"/>
    <col min="768" max="768" width="27.7109375" style="42" customWidth="1"/>
    <col min="769" max="769" width="0" style="42" hidden="1" customWidth="1"/>
    <col min="770" max="778" width="16.7109375" style="42" customWidth="1"/>
    <col min="779" max="779" width="16.5703125" style="42" customWidth="1"/>
    <col min="780" max="781" width="0" style="42" hidden="1" customWidth="1"/>
    <col min="782" max="782" width="10.42578125" style="42" customWidth="1"/>
    <col min="783" max="783" width="10.42578125" style="42" bestFit="1" customWidth="1"/>
    <col min="784" max="786" width="9.140625" style="42"/>
    <col min="787" max="787" width="9.42578125" style="42" bestFit="1" customWidth="1"/>
    <col min="788" max="788" width="10.140625" style="42" bestFit="1" customWidth="1"/>
    <col min="789" max="1022" width="9.140625" style="42"/>
    <col min="1023" max="1023" width="12" style="42" customWidth="1"/>
    <col min="1024" max="1024" width="27.7109375" style="42" customWidth="1"/>
    <col min="1025" max="1025" width="0" style="42" hidden="1" customWidth="1"/>
    <col min="1026" max="1034" width="16.7109375" style="42" customWidth="1"/>
    <col min="1035" max="1035" width="16.5703125" style="42" customWidth="1"/>
    <col min="1036" max="1037" width="0" style="42" hidden="1" customWidth="1"/>
    <col min="1038" max="1038" width="10.42578125" style="42" customWidth="1"/>
    <col min="1039" max="1039" width="10.42578125" style="42" bestFit="1" customWidth="1"/>
    <col min="1040" max="1042" width="9.140625" style="42"/>
    <col min="1043" max="1043" width="9.42578125" style="42" bestFit="1" customWidth="1"/>
    <col min="1044" max="1044" width="10.140625" style="42" bestFit="1" customWidth="1"/>
    <col min="1045" max="1278" width="9.140625" style="42"/>
    <col min="1279" max="1279" width="12" style="42" customWidth="1"/>
    <col min="1280" max="1280" width="27.7109375" style="42" customWidth="1"/>
    <col min="1281" max="1281" width="0" style="42" hidden="1" customWidth="1"/>
    <col min="1282" max="1290" width="16.7109375" style="42" customWidth="1"/>
    <col min="1291" max="1291" width="16.5703125" style="42" customWidth="1"/>
    <col min="1292" max="1293" width="0" style="42" hidden="1" customWidth="1"/>
    <col min="1294" max="1294" width="10.42578125" style="42" customWidth="1"/>
    <col min="1295" max="1295" width="10.42578125" style="42" bestFit="1" customWidth="1"/>
    <col min="1296" max="1298" width="9.140625" style="42"/>
    <col min="1299" max="1299" width="9.42578125" style="42" bestFit="1" customWidth="1"/>
    <col min="1300" max="1300" width="10.140625" style="42" bestFit="1" customWidth="1"/>
    <col min="1301" max="1534" width="9.140625" style="42"/>
    <col min="1535" max="1535" width="12" style="42" customWidth="1"/>
    <col min="1536" max="1536" width="27.7109375" style="42" customWidth="1"/>
    <col min="1537" max="1537" width="0" style="42" hidden="1" customWidth="1"/>
    <col min="1538" max="1546" width="16.7109375" style="42" customWidth="1"/>
    <col min="1547" max="1547" width="16.5703125" style="42" customWidth="1"/>
    <col min="1548" max="1549" width="0" style="42" hidden="1" customWidth="1"/>
    <col min="1550" max="1550" width="10.42578125" style="42" customWidth="1"/>
    <col min="1551" max="1551" width="10.42578125" style="42" bestFit="1" customWidth="1"/>
    <col min="1552" max="1554" width="9.140625" style="42"/>
    <col min="1555" max="1555" width="9.42578125" style="42" bestFit="1" customWidth="1"/>
    <col min="1556" max="1556" width="10.140625" style="42" bestFit="1" customWidth="1"/>
    <col min="1557" max="1790" width="9.140625" style="42"/>
    <col min="1791" max="1791" width="12" style="42" customWidth="1"/>
    <col min="1792" max="1792" width="27.7109375" style="42" customWidth="1"/>
    <col min="1793" max="1793" width="0" style="42" hidden="1" customWidth="1"/>
    <col min="1794" max="1802" width="16.7109375" style="42" customWidth="1"/>
    <col min="1803" max="1803" width="16.5703125" style="42" customWidth="1"/>
    <col min="1804" max="1805" width="0" style="42" hidden="1" customWidth="1"/>
    <col min="1806" max="1806" width="10.42578125" style="42" customWidth="1"/>
    <col min="1807" max="1807" width="10.42578125" style="42" bestFit="1" customWidth="1"/>
    <col min="1808" max="1810" width="9.140625" style="42"/>
    <col min="1811" max="1811" width="9.42578125" style="42" bestFit="1" customWidth="1"/>
    <col min="1812" max="1812" width="10.140625" style="42" bestFit="1" customWidth="1"/>
    <col min="1813" max="2046" width="9.140625" style="42"/>
    <col min="2047" max="2047" width="12" style="42" customWidth="1"/>
    <col min="2048" max="2048" width="27.7109375" style="42" customWidth="1"/>
    <col min="2049" max="2049" width="0" style="42" hidden="1" customWidth="1"/>
    <col min="2050" max="2058" width="16.7109375" style="42" customWidth="1"/>
    <col min="2059" max="2059" width="16.5703125" style="42" customWidth="1"/>
    <col min="2060" max="2061" width="0" style="42" hidden="1" customWidth="1"/>
    <col min="2062" max="2062" width="10.42578125" style="42" customWidth="1"/>
    <col min="2063" max="2063" width="10.42578125" style="42" bestFit="1" customWidth="1"/>
    <col min="2064" max="2066" width="9.140625" style="42"/>
    <col min="2067" max="2067" width="9.42578125" style="42" bestFit="1" customWidth="1"/>
    <col min="2068" max="2068" width="10.140625" style="42" bestFit="1" customWidth="1"/>
    <col min="2069" max="2302" width="9.140625" style="42"/>
    <col min="2303" max="2303" width="12" style="42" customWidth="1"/>
    <col min="2304" max="2304" width="27.7109375" style="42" customWidth="1"/>
    <col min="2305" max="2305" width="0" style="42" hidden="1" customWidth="1"/>
    <col min="2306" max="2314" width="16.7109375" style="42" customWidth="1"/>
    <col min="2315" max="2315" width="16.5703125" style="42" customWidth="1"/>
    <col min="2316" max="2317" width="0" style="42" hidden="1" customWidth="1"/>
    <col min="2318" max="2318" width="10.42578125" style="42" customWidth="1"/>
    <col min="2319" max="2319" width="10.42578125" style="42" bestFit="1" customWidth="1"/>
    <col min="2320" max="2322" width="9.140625" style="42"/>
    <col min="2323" max="2323" width="9.42578125" style="42" bestFit="1" customWidth="1"/>
    <col min="2324" max="2324" width="10.140625" style="42" bestFit="1" customWidth="1"/>
    <col min="2325" max="2558" width="9.140625" style="42"/>
    <col min="2559" max="2559" width="12" style="42" customWidth="1"/>
    <col min="2560" max="2560" width="27.7109375" style="42" customWidth="1"/>
    <col min="2561" max="2561" width="0" style="42" hidden="1" customWidth="1"/>
    <col min="2562" max="2570" width="16.7109375" style="42" customWidth="1"/>
    <col min="2571" max="2571" width="16.5703125" style="42" customWidth="1"/>
    <col min="2572" max="2573" width="0" style="42" hidden="1" customWidth="1"/>
    <col min="2574" max="2574" width="10.42578125" style="42" customWidth="1"/>
    <col min="2575" max="2575" width="10.42578125" style="42" bestFit="1" customWidth="1"/>
    <col min="2576" max="2578" width="9.140625" style="42"/>
    <col min="2579" max="2579" width="9.42578125" style="42" bestFit="1" customWidth="1"/>
    <col min="2580" max="2580" width="10.140625" style="42" bestFit="1" customWidth="1"/>
    <col min="2581" max="2814" width="9.140625" style="42"/>
    <col min="2815" max="2815" width="12" style="42" customWidth="1"/>
    <col min="2816" max="2816" width="27.7109375" style="42" customWidth="1"/>
    <col min="2817" max="2817" width="0" style="42" hidden="1" customWidth="1"/>
    <col min="2818" max="2826" width="16.7109375" style="42" customWidth="1"/>
    <col min="2827" max="2827" width="16.5703125" style="42" customWidth="1"/>
    <col min="2828" max="2829" width="0" style="42" hidden="1" customWidth="1"/>
    <col min="2830" max="2830" width="10.42578125" style="42" customWidth="1"/>
    <col min="2831" max="2831" width="10.42578125" style="42" bestFit="1" customWidth="1"/>
    <col min="2832" max="2834" width="9.140625" style="42"/>
    <col min="2835" max="2835" width="9.42578125" style="42" bestFit="1" customWidth="1"/>
    <col min="2836" max="2836" width="10.140625" style="42" bestFit="1" customWidth="1"/>
    <col min="2837" max="3070" width="9.140625" style="42"/>
    <col min="3071" max="3071" width="12" style="42" customWidth="1"/>
    <col min="3072" max="3072" width="27.7109375" style="42" customWidth="1"/>
    <col min="3073" max="3073" width="0" style="42" hidden="1" customWidth="1"/>
    <col min="3074" max="3082" width="16.7109375" style="42" customWidth="1"/>
    <col min="3083" max="3083" width="16.5703125" style="42" customWidth="1"/>
    <col min="3084" max="3085" width="0" style="42" hidden="1" customWidth="1"/>
    <col min="3086" max="3086" width="10.42578125" style="42" customWidth="1"/>
    <col min="3087" max="3087" width="10.42578125" style="42" bestFit="1" customWidth="1"/>
    <col min="3088" max="3090" width="9.140625" style="42"/>
    <col min="3091" max="3091" width="9.42578125" style="42" bestFit="1" customWidth="1"/>
    <col min="3092" max="3092" width="10.140625" style="42" bestFit="1" customWidth="1"/>
    <col min="3093" max="3326" width="9.140625" style="42"/>
    <col min="3327" max="3327" width="12" style="42" customWidth="1"/>
    <col min="3328" max="3328" width="27.7109375" style="42" customWidth="1"/>
    <col min="3329" max="3329" width="0" style="42" hidden="1" customWidth="1"/>
    <col min="3330" max="3338" width="16.7109375" style="42" customWidth="1"/>
    <col min="3339" max="3339" width="16.5703125" style="42" customWidth="1"/>
    <col min="3340" max="3341" width="0" style="42" hidden="1" customWidth="1"/>
    <col min="3342" max="3342" width="10.42578125" style="42" customWidth="1"/>
    <col min="3343" max="3343" width="10.42578125" style="42" bestFit="1" customWidth="1"/>
    <col min="3344" max="3346" width="9.140625" style="42"/>
    <col min="3347" max="3347" width="9.42578125" style="42" bestFit="1" customWidth="1"/>
    <col min="3348" max="3348" width="10.140625" style="42" bestFit="1" customWidth="1"/>
    <col min="3349" max="3582" width="9.140625" style="42"/>
    <col min="3583" max="3583" width="12" style="42" customWidth="1"/>
    <col min="3584" max="3584" width="27.7109375" style="42" customWidth="1"/>
    <col min="3585" max="3585" width="0" style="42" hidden="1" customWidth="1"/>
    <col min="3586" max="3594" width="16.7109375" style="42" customWidth="1"/>
    <col min="3595" max="3595" width="16.5703125" style="42" customWidth="1"/>
    <col min="3596" max="3597" width="0" style="42" hidden="1" customWidth="1"/>
    <col min="3598" max="3598" width="10.42578125" style="42" customWidth="1"/>
    <col min="3599" max="3599" width="10.42578125" style="42" bestFit="1" customWidth="1"/>
    <col min="3600" max="3602" width="9.140625" style="42"/>
    <col min="3603" max="3603" width="9.42578125" style="42" bestFit="1" customWidth="1"/>
    <col min="3604" max="3604" width="10.140625" style="42" bestFit="1" customWidth="1"/>
    <col min="3605" max="3838" width="9.140625" style="42"/>
    <col min="3839" max="3839" width="12" style="42" customWidth="1"/>
    <col min="3840" max="3840" width="27.7109375" style="42" customWidth="1"/>
    <col min="3841" max="3841" width="0" style="42" hidden="1" customWidth="1"/>
    <col min="3842" max="3850" width="16.7109375" style="42" customWidth="1"/>
    <col min="3851" max="3851" width="16.5703125" style="42" customWidth="1"/>
    <col min="3852" max="3853" width="0" style="42" hidden="1" customWidth="1"/>
    <col min="3854" max="3854" width="10.42578125" style="42" customWidth="1"/>
    <col min="3855" max="3855" width="10.42578125" style="42" bestFit="1" customWidth="1"/>
    <col min="3856" max="3858" width="9.140625" style="42"/>
    <col min="3859" max="3859" width="9.42578125" style="42" bestFit="1" customWidth="1"/>
    <col min="3860" max="3860" width="10.140625" style="42" bestFit="1" customWidth="1"/>
    <col min="3861" max="4094" width="9.140625" style="42"/>
    <col min="4095" max="4095" width="12" style="42" customWidth="1"/>
    <col min="4096" max="4096" width="27.7109375" style="42" customWidth="1"/>
    <col min="4097" max="4097" width="0" style="42" hidden="1" customWidth="1"/>
    <col min="4098" max="4106" width="16.7109375" style="42" customWidth="1"/>
    <col min="4107" max="4107" width="16.5703125" style="42" customWidth="1"/>
    <col min="4108" max="4109" width="0" style="42" hidden="1" customWidth="1"/>
    <col min="4110" max="4110" width="10.42578125" style="42" customWidth="1"/>
    <col min="4111" max="4111" width="10.42578125" style="42" bestFit="1" customWidth="1"/>
    <col min="4112" max="4114" width="9.140625" style="42"/>
    <col min="4115" max="4115" width="9.42578125" style="42" bestFit="1" customWidth="1"/>
    <col min="4116" max="4116" width="10.140625" style="42" bestFit="1" customWidth="1"/>
    <col min="4117" max="4350" width="9.140625" style="42"/>
    <col min="4351" max="4351" width="12" style="42" customWidth="1"/>
    <col min="4352" max="4352" width="27.7109375" style="42" customWidth="1"/>
    <col min="4353" max="4353" width="0" style="42" hidden="1" customWidth="1"/>
    <col min="4354" max="4362" width="16.7109375" style="42" customWidth="1"/>
    <col min="4363" max="4363" width="16.5703125" style="42" customWidth="1"/>
    <col min="4364" max="4365" width="0" style="42" hidden="1" customWidth="1"/>
    <col min="4366" max="4366" width="10.42578125" style="42" customWidth="1"/>
    <col min="4367" max="4367" width="10.42578125" style="42" bestFit="1" customWidth="1"/>
    <col min="4368" max="4370" width="9.140625" style="42"/>
    <col min="4371" max="4371" width="9.42578125" style="42" bestFit="1" customWidth="1"/>
    <col min="4372" max="4372" width="10.140625" style="42" bestFit="1" customWidth="1"/>
    <col min="4373" max="4606" width="9.140625" style="42"/>
    <col min="4607" max="4607" width="12" style="42" customWidth="1"/>
    <col min="4608" max="4608" width="27.7109375" style="42" customWidth="1"/>
    <col min="4609" max="4609" width="0" style="42" hidden="1" customWidth="1"/>
    <col min="4610" max="4618" width="16.7109375" style="42" customWidth="1"/>
    <col min="4619" max="4619" width="16.5703125" style="42" customWidth="1"/>
    <col min="4620" max="4621" width="0" style="42" hidden="1" customWidth="1"/>
    <col min="4622" max="4622" width="10.42578125" style="42" customWidth="1"/>
    <col min="4623" max="4623" width="10.42578125" style="42" bestFit="1" customWidth="1"/>
    <col min="4624" max="4626" width="9.140625" style="42"/>
    <col min="4627" max="4627" width="9.42578125" style="42" bestFit="1" customWidth="1"/>
    <col min="4628" max="4628" width="10.140625" style="42" bestFit="1" customWidth="1"/>
    <col min="4629" max="4862" width="9.140625" style="42"/>
    <col min="4863" max="4863" width="12" style="42" customWidth="1"/>
    <col min="4864" max="4864" width="27.7109375" style="42" customWidth="1"/>
    <col min="4865" max="4865" width="0" style="42" hidden="1" customWidth="1"/>
    <col min="4866" max="4874" width="16.7109375" style="42" customWidth="1"/>
    <col min="4875" max="4875" width="16.5703125" style="42" customWidth="1"/>
    <col min="4876" max="4877" width="0" style="42" hidden="1" customWidth="1"/>
    <col min="4878" max="4878" width="10.42578125" style="42" customWidth="1"/>
    <col min="4879" max="4879" width="10.42578125" style="42" bestFit="1" customWidth="1"/>
    <col min="4880" max="4882" width="9.140625" style="42"/>
    <col min="4883" max="4883" width="9.42578125" style="42" bestFit="1" customWidth="1"/>
    <col min="4884" max="4884" width="10.140625" style="42" bestFit="1" customWidth="1"/>
    <col min="4885" max="5118" width="9.140625" style="42"/>
    <col min="5119" max="5119" width="12" style="42" customWidth="1"/>
    <col min="5120" max="5120" width="27.7109375" style="42" customWidth="1"/>
    <col min="5121" max="5121" width="0" style="42" hidden="1" customWidth="1"/>
    <col min="5122" max="5130" width="16.7109375" style="42" customWidth="1"/>
    <col min="5131" max="5131" width="16.5703125" style="42" customWidth="1"/>
    <col min="5132" max="5133" width="0" style="42" hidden="1" customWidth="1"/>
    <col min="5134" max="5134" width="10.42578125" style="42" customWidth="1"/>
    <col min="5135" max="5135" width="10.42578125" style="42" bestFit="1" customWidth="1"/>
    <col min="5136" max="5138" width="9.140625" style="42"/>
    <col min="5139" max="5139" width="9.42578125" style="42" bestFit="1" customWidth="1"/>
    <col min="5140" max="5140" width="10.140625" style="42" bestFit="1" customWidth="1"/>
    <col min="5141" max="5374" width="9.140625" style="42"/>
    <col min="5375" max="5375" width="12" style="42" customWidth="1"/>
    <col min="5376" max="5376" width="27.7109375" style="42" customWidth="1"/>
    <col min="5377" max="5377" width="0" style="42" hidden="1" customWidth="1"/>
    <col min="5378" max="5386" width="16.7109375" style="42" customWidth="1"/>
    <col min="5387" max="5387" width="16.5703125" style="42" customWidth="1"/>
    <col min="5388" max="5389" width="0" style="42" hidden="1" customWidth="1"/>
    <col min="5390" max="5390" width="10.42578125" style="42" customWidth="1"/>
    <col min="5391" max="5391" width="10.42578125" style="42" bestFit="1" customWidth="1"/>
    <col min="5392" max="5394" width="9.140625" style="42"/>
    <col min="5395" max="5395" width="9.42578125" style="42" bestFit="1" customWidth="1"/>
    <col min="5396" max="5396" width="10.140625" style="42" bestFit="1" customWidth="1"/>
    <col min="5397" max="5630" width="9.140625" style="42"/>
    <col min="5631" max="5631" width="12" style="42" customWidth="1"/>
    <col min="5632" max="5632" width="27.7109375" style="42" customWidth="1"/>
    <col min="5633" max="5633" width="0" style="42" hidden="1" customWidth="1"/>
    <col min="5634" max="5642" width="16.7109375" style="42" customWidth="1"/>
    <col min="5643" max="5643" width="16.5703125" style="42" customWidth="1"/>
    <col min="5644" max="5645" width="0" style="42" hidden="1" customWidth="1"/>
    <col min="5646" max="5646" width="10.42578125" style="42" customWidth="1"/>
    <col min="5647" max="5647" width="10.42578125" style="42" bestFit="1" customWidth="1"/>
    <col min="5648" max="5650" width="9.140625" style="42"/>
    <col min="5651" max="5651" width="9.42578125" style="42" bestFit="1" customWidth="1"/>
    <col min="5652" max="5652" width="10.140625" style="42" bestFit="1" customWidth="1"/>
    <col min="5653" max="5886" width="9.140625" style="42"/>
    <col min="5887" max="5887" width="12" style="42" customWidth="1"/>
    <col min="5888" max="5888" width="27.7109375" style="42" customWidth="1"/>
    <col min="5889" max="5889" width="0" style="42" hidden="1" customWidth="1"/>
    <col min="5890" max="5898" width="16.7109375" style="42" customWidth="1"/>
    <col min="5899" max="5899" width="16.5703125" style="42" customWidth="1"/>
    <col min="5900" max="5901" width="0" style="42" hidden="1" customWidth="1"/>
    <col min="5902" max="5902" width="10.42578125" style="42" customWidth="1"/>
    <col min="5903" max="5903" width="10.42578125" style="42" bestFit="1" customWidth="1"/>
    <col min="5904" max="5906" width="9.140625" style="42"/>
    <col min="5907" max="5907" width="9.42578125" style="42" bestFit="1" customWidth="1"/>
    <col min="5908" max="5908" width="10.140625" style="42" bestFit="1" customWidth="1"/>
    <col min="5909" max="6142" width="9.140625" style="42"/>
    <col min="6143" max="6143" width="12" style="42" customWidth="1"/>
    <col min="6144" max="6144" width="27.7109375" style="42" customWidth="1"/>
    <col min="6145" max="6145" width="0" style="42" hidden="1" customWidth="1"/>
    <col min="6146" max="6154" width="16.7109375" style="42" customWidth="1"/>
    <col min="6155" max="6155" width="16.5703125" style="42" customWidth="1"/>
    <col min="6156" max="6157" width="0" style="42" hidden="1" customWidth="1"/>
    <col min="6158" max="6158" width="10.42578125" style="42" customWidth="1"/>
    <col min="6159" max="6159" width="10.42578125" style="42" bestFit="1" customWidth="1"/>
    <col min="6160" max="6162" width="9.140625" style="42"/>
    <col min="6163" max="6163" width="9.42578125" style="42" bestFit="1" customWidth="1"/>
    <col min="6164" max="6164" width="10.140625" style="42" bestFit="1" customWidth="1"/>
    <col min="6165" max="6398" width="9.140625" style="42"/>
    <col min="6399" max="6399" width="12" style="42" customWidth="1"/>
    <col min="6400" max="6400" width="27.7109375" style="42" customWidth="1"/>
    <col min="6401" max="6401" width="0" style="42" hidden="1" customWidth="1"/>
    <col min="6402" max="6410" width="16.7109375" style="42" customWidth="1"/>
    <col min="6411" max="6411" width="16.5703125" style="42" customWidth="1"/>
    <col min="6412" max="6413" width="0" style="42" hidden="1" customWidth="1"/>
    <col min="6414" max="6414" width="10.42578125" style="42" customWidth="1"/>
    <col min="6415" max="6415" width="10.42578125" style="42" bestFit="1" customWidth="1"/>
    <col min="6416" max="6418" width="9.140625" style="42"/>
    <col min="6419" max="6419" width="9.42578125" style="42" bestFit="1" customWidth="1"/>
    <col min="6420" max="6420" width="10.140625" style="42" bestFit="1" customWidth="1"/>
    <col min="6421" max="6654" width="9.140625" style="42"/>
    <col min="6655" max="6655" width="12" style="42" customWidth="1"/>
    <col min="6656" max="6656" width="27.7109375" style="42" customWidth="1"/>
    <col min="6657" max="6657" width="0" style="42" hidden="1" customWidth="1"/>
    <col min="6658" max="6666" width="16.7109375" style="42" customWidth="1"/>
    <col min="6667" max="6667" width="16.5703125" style="42" customWidth="1"/>
    <col min="6668" max="6669" width="0" style="42" hidden="1" customWidth="1"/>
    <col min="6670" max="6670" width="10.42578125" style="42" customWidth="1"/>
    <col min="6671" max="6671" width="10.42578125" style="42" bestFit="1" customWidth="1"/>
    <col min="6672" max="6674" width="9.140625" style="42"/>
    <col min="6675" max="6675" width="9.42578125" style="42" bestFit="1" customWidth="1"/>
    <col min="6676" max="6676" width="10.140625" style="42" bestFit="1" customWidth="1"/>
    <col min="6677" max="6910" width="9.140625" style="42"/>
    <col min="6911" max="6911" width="12" style="42" customWidth="1"/>
    <col min="6912" max="6912" width="27.7109375" style="42" customWidth="1"/>
    <col min="6913" max="6913" width="0" style="42" hidden="1" customWidth="1"/>
    <col min="6914" max="6922" width="16.7109375" style="42" customWidth="1"/>
    <col min="6923" max="6923" width="16.5703125" style="42" customWidth="1"/>
    <col min="6924" max="6925" width="0" style="42" hidden="1" customWidth="1"/>
    <col min="6926" max="6926" width="10.42578125" style="42" customWidth="1"/>
    <col min="6927" max="6927" width="10.42578125" style="42" bestFit="1" customWidth="1"/>
    <col min="6928" max="6930" width="9.140625" style="42"/>
    <col min="6931" max="6931" width="9.42578125" style="42" bestFit="1" customWidth="1"/>
    <col min="6932" max="6932" width="10.140625" style="42" bestFit="1" customWidth="1"/>
    <col min="6933" max="7166" width="9.140625" style="42"/>
    <col min="7167" max="7167" width="12" style="42" customWidth="1"/>
    <col min="7168" max="7168" width="27.7109375" style="42" customWidth="1"/>
    <col min="7169" max="7169" width="0" style="42" hidden="1" customWidth="1"/>
    <col min="7170" max="7178" width="16.7109375" style="42" customWidth="1"/>
    <col min="7179" max="7179" width="16.5703125" style="42" customWidth="1"/>
    <col min="7180" max="7181" width="0" style="42" hidden="1" customWidth="1"/>
    <col min="7182" max="7182" width="10.42578125" style="42" customWidth="1"/>
    <col min="7183" max="7183" width="10.42578125" style="42" bestFit="1" customWidth="1"/>
    <col min="7184" max="7186" width="9.140625" style="42"/>
    <col min="7187" max="7187" width="9.42578125" style="42" bestFit="1" customWidth="1"/>
    <col min="7188" max="7188" width="10.140625" style="42" bestFit="1" customWidth="1"/>
    <col min="7189" max="7422" width="9.140625" style="42"/>
    <col min="7423" max="7423" width="12" style="42" customWidth="1"/>
    <col min="7424" max="7424" width="27.7109375" style="42" customWidth="1"/>
    <col min="7425" max="7425" width="0" style="42" hidden="1" customWidth="1"/>
    <col min="7426" max="7434" width="16.7109375" style="42" customWidth="1"/>
    <col min="7435" max="7435" width="16.5703125" style="42" customWidth="1"/>
    <col min="7436" max="7437" width="0" style="42" hidden="1" customWidth="1"/>
    <col min="7438" max="7438" width="10.42578125" style="42" customWidth="1"/>
    <col min="7439" max="7439" width="10.42578125" style="42" bestFit="1" customWidth="1"/>
    <col min="7440" max="7442" width="9.140625" style="42"/>
    <col min="7443" max="7443" width="9.42578125" style="42" bestFit="1" customWidth="1"/>
    <col min="7444" max="7444" width="10.140625" style="42" bestFit="1" customWidth="1"/>
    <col min="7445" max="7678" width="9.140625" style="42"/>
    <col min="7679" max="7679" width="12" style="42" customWidth="1"/>
    <col min="7680" max="7680" width="27.7109375" style="42" customWidth="1"/>
    <col min="7681" max="7681" width="0" style="42" hidden="1" customWidth="1"/>
    <col min="7682" max="7690" width="16.7109375" style="42" customWidth="1"/>
    <col min="7691" max="7691" width="16.5703125" style="42" customWidth="1"/>
    <col min="7692" max="7693" width="0" style="42" hidden="1" customWidth="1"/>
    <col min="7694" max="7694" width="10.42578125" style="42" customWidth="1"/>
    <col min="7695" max="7695" width="10.42578125" style="42" bestFit="1" customWidth="1"/>
    <col min="7696" max="7698" width="9.140625" style="42"/>
    <col min="7699" max="7699" width="9.42578125" style="42" bestFit="1" customWidth="1"/>
    <col min="7700" max="7700" width="10.140625" style="42" bestFit="1" customWidth="1"/>
    <col min="7701" max="7934" width="9.140625" style="42"/>
    <col min="7935" max="7935" width="12" style="42" customWidth="1"/>
    <col min="7936" max="7936" width="27.7109375" style="42" customWidth="1"/>
    <col min="7937" max="7937" width="0" style="42" hidden="1" customWidth="1"/>
    <col min="7938" max="7946" width="16.7109375" style="42" customWidth="1"/>
    <col min="7947" max="7947" width="16.5703125" style="42" customWidth="1"/>
    <col min="7948" max="7949" width="0" style="42" hidden="1" customWidth="1"/>
    <col min="7950" max="7950" width="10.42578125" style="42" customWidth="1"/>
    <col min="7951" max="7951" width="10.42578125" style="42" bestFit="1" customWidth="1"/>
    <col min="7952" max="7954" width="9.140625" style="42"/>
    <col min="7955" max="7955" width="9.42578125" style="42" bestFit="1" customWidth="1"/>
    <col min="7956" max="7956" width="10.140625" style="42" bestFit="1" customWidth="1"/>
    <col min="7957" max="8190" width="9.140625" style="42"/>
    <col min="8191" max="8191" width="12" style="42" customWidth="1"/>
    <col min="8192" max="8192" width="27.7109375" style="42" customWidth="1"/>
    <col min="8193" max="8193" width="0" style="42" hidden="1" customWidth="1"/>
    <col min="8194" max="8202" width="16.7109375" style="42" customWidth="1"/>
    <col min="8203" max="8203" width="16.5703125" style="42" customWidth="1"/>
    <col min="8204" max="8205" width="0" style="42" hidden="1" customWidth="1"/>
    <col min="8206" max="8206" width="10.42578125" style="42" customWidth="1"/>
    <col min="8207" max="8207" width="10.42578125" style="42" bestFit="1" customWidth="1"/>
    <col min="8208" max="8210" width="9.140625" style="42"/>
    <col min="8211" max="8211" width="9.42578125" style="42" bestFit="1" customWidth="1"/>
    <col min="8212" max="8212" width="10.140625" style="42" bestFit="1" customWidth="1"/>
    <col min="8213" max="8446" width="9.140625" style="42"/>
    <col min="8447" max="8447" width="12" style="42" customWidth="1"/>
    <col min="8448" max="8448" width="27.7109375" style="42" customWidth="1"/>
    <col min="8449" max="8449" width="0" style="42" hidden="1" customWidth="1"/>
    <col min="8450" max="8458" width="16.7109375" style="42" customWidth="1"/>
    <col min="8459" max="8459" width="16.5703125" style="42" customWidth="1"/>
    <col min="8460" max="8461" width="0" style="42" hidden="1" customWidth="1"/>
    <col min="8462" max="8462" width="10.42578125" style="42" customWidth="1"/>
    <col min="8463" max="8463" width="10.42578125" style="42" bestFit="1" customWidth="1"/>
    <col min="8464" max="8466" width="9.140625" style="42"/>
    <col min="8467" max="8467" width="9.42578125" style="42" bestFit="1" customWidth="1"/>
    <col min="8468" max="8468" width="10.140625" style="42" bestFit="1" customWidth="1"/>
    <col min="8469" max="8702" width="9.140625" style="42"/>
    <col min="8703" max="8703" width="12" style="42" customWidth="1"/>
    <col min="8704" max="8704" width="27.7109375" style="42" customWidth="1"/>
    <col min="8705" max="8705" width="0" style="42" hidden="1" customWidth="1"/>
    <col min="8706" max="8714" width="16.7109375" style="42" customWidth="1"/>
    <col min="8715" max="8715" width="16.5703125" style="42" customWidth="1"/>
    <col min="8716" max="8717" width="0" style="42" hidden="1" customWidth="1"/>
    <col min="8718" max="8718" width="10.42578125" style="42" customWidth="1"/>
    <col min="8719" max="8719" width="10.42578125" style="42" bestFit="1" customWidth="1"/>
    <col min="8720" max="8722" width="9.140625" style="42"/>
    <col min="8723" max="8723" width="9.42578125" style="42" bestFit="1" customWidth="1"/>
    <col min="8724" max="8724" width="10.140625" style="42" bestFit="1" customWidth="1"/>
    <col min="8725" max="8958" width="9.140625" style="42"/>
    <col min="8959" max="8959" width="12" style="42" customWidth="1"/>
    <col min="8960" max="8960" width="27.7109375" style="42" customWidth="1"/>
    <col min="8961" max="8961" width="0" style="42" hidden="1" customWidth="1"/>
    <col min="8962" max="8970" width="16.7109375" style="42" customWidth="1"/>
    <col min="8971" max="8971" width="16.5703125" style="42" customWidth="1"/>
    <col min="8972" max="8973" width="0" style="42" hidden="1" customWidth="1"/>
    <col min="8974" max="8974" width="10.42578125" style="42" customWidth="1"/>
    <col min="8975" max="8975" width="10.42578125" style="42" bestFit="1" customWidth="1"/>
    <col min="8976" max="8978" width="9.140625" style="42"/>
    <col min="8979" max="8979" width="9.42578125" style="42" bestFit="1" customWidth="1"/>
    <col min="8980" max="8980" width="10.140625" style="42" bestFit="1" customWidth="1"/>
    <col min="8981" max="9214" width="9.140625" style="42"/>
    <col min="9215" max="9215" width="12" style="42" customWidth="1"/>
    <col min="9216" max="9216" width="27.7109375" style="42" customWidth="1"/>
    <col min="9217" max="9217" width="0" style="42" hidden="1" customWidth="1"/>
    <col min="9218" max="9226" width="16.7109375" style="42" customWidth="1"/>
    <col min="9227" max="9227" width="16.5703125" style="42" customWidth="1"/>
    <col min="9228" max="9229" width="0" style="42" hidden="1" customWidth="1"/>
    <col min="9230" max="9230" width="10.42578125" style="42" customWidth="1"/>
    <col min="9231" max="9231" width="10.42578125" style="42" bestFit="1" customWidth="1"/>
    <col min="9232" max="9234" width="9.140625" style="42"/>
    <col min="9235" max="9235" width="9.42578125" style="42" bestFit="1" customWidth="1"/>
    <col min="9236" max="9236" width="10.140625" style="42" bestFit="1" customWidth="1"/>
    <col min="9237" max="9470" width="9.140625" style="42"/>
    <col min="9471" max="9471" width="12" style="42" customWidth="1"/>
    <col min="9472" max="9472" width="27.7109375" style="42" customWidth="1"/>
    <col min="9473" max="9473" width="0" style="42" hidden="1" customWidth="1"/>
    <col min="9474" max="9482" width="16.7109375" style="42" customWidth="1"/>
    <col min="9483" max="9483" width="16.5703125" style="42" customWidth="1"/>
    <col min="9484" max="9485" width="0" style="42" hidden="1" customWidth="1"/>
    <col min="9486" max="9486" width="10.42578125" style="42" customWidth="1"/>
    <col min="9487" max="9487" width="10.42578125" style="42" bestFit="1" customWidth="1"/>
    <col min="9488" max="9490" width="9.140625" style="42"/>
    <col min="9491" max="9491" width="9.42578125" style="42" bestFit="1" customWidth="1"/>
    <col min="9492" max="9492" width="10.140625" style="42" bestFit="1" customWidth="1"/>
    <col min="9493" max="9726" width="9.140625" style="42"/>
    <col min="9727" max="9727" width="12" style="42" customWidth="1"/>
    <col min="9728" max="9728" width="27.7109375" style="42" customWidth="1"/>
    <col min="9729" max="9729" width="0" style="42" hidden="1" customWidth="1"/>
    <col min="9730" max="9738" width="16.7109375" style="42" customWidth="1"/>
    <col min="9739" max="9739" width="16.5703125" style="42" customWidth="1"/>
    <col min="9740" max="9741" width="0" style="42" hidden="1" customWidth="1"/>
    <col min="9742" max="9742" width="10.42578125" style="42" customWidth="1"/>
    <col min="9743" max="9743" width="10.42578125" style="42" bestFit="1" customWidth="1"/>
    <col min="9744" max="9746" width="9.140625" style="42"/>
    <col min="9747" max="9747" width="9.42578125" style="42" bestFit="1" customWidth="1"/>
    <col min="9748" max="9748" width="10.140625" style="42" bestFit="1" customWidth="1"/>
    <col min="9749" max="9982" width="9.140625" style="42"/>
    <col min="9983" max="9983" width="12" style="42" customWidth="1"/>
    <col min="9984" max="9984" width="27.7109375" style="42" customWidth="1"/>
    <col min="9985" max="9985" width="0" style="42" hidden="1" customWidth="1"/>
    <col min="9986" max="9994" width="16.7109375" style="42" customWidth="1"/>
    <col min="9995" max="9995" width="16.5703125" style="42" customWidth="1"/>
    <col min="9996" max="9997" width="0" style="42" hidden="1" customWidth="1"/>
    <col min="9998" max="9998" width="10.42578125" style="42" customWidth="1"/>
    <col min="9999" max="9999" width="10.42578125" style="42" bestFit="1" customWidth="1"/>
    <col min="10000" max="10002" width="9.140625" style="42"/>
    <col min="10003" max="10003" width="9.42578125" style="42" bestFit="1" customWidth="1"/>
    <col min="10004" max="10004" width="10.140625" style="42" bestFit="1" customWidth="1"/>
    <col min="10005" max="10238" width="9.140625" style="42"/>
    <col min="10239" max="10239" width="12" style="42" customWidth="1"/>
    <col min="10240" max="10240" width="27.7109375" style="42" customWidth="1"/>
    <col min="10241" max="10241" width="0" style="42" hidden="1" customWidth="1"/>
    <col min="10242" max="10250" width="16.7109375" style="42" customWidth="1"/>
    <col min="10251" max="10251" width="16.5703125" style="42" customWidth="1"/>
    <col min="10252" max="10253" width="0" style="42" hidden="1" customWidth="1"/>
    <col min="10254" max="10254" width="10.42578125" style="42" customWidth="1"/>
    <col min="10255" max="10255" width="10.42578125" style="42" bestFit="1" customWidth="1"/>
    <col min="10256" max="10258" width="9.140625" style="42"/>
    <col min="10259" max="10259" width="9.42578125" style="42" bestFit="1" customWidth="1"/>
    <col min="10260" max="10260" width="10.140625" style="42" bestFit="1" customWidth="1"/>
    <col min="10261" max="10494" width="9.140625" style="42"/>
    <col min="10495" max="10495" width="12" style="42" customWidth="1"/>
    <col min="10496" max="10496" width="27.7109375" style="42" customWidth="1"/>
    <col min="10497" max="10497" width="0" style="42" hidden="1" customWidth="1"/>
    <col min="10498" max="10506" width="16.7109375" style="42" customWidth="1"/>
    <col min="10507" max="10507" width="16.5703125" style="42" customWidth="1"/>
    <col min="10508" max="10509" width="0" style="42" hidden="1" customWidth="1"/>
    <col min="10510" max="10510" width="10.42578125" style="42" customWidth="1"/>
    <col min="10511" max="10511" width="10.42578125" style="42" bestFit="1" customWidth="1"/>
    <col min="10512" max="10514" width="9.140625" style="42"/>
    <col min="10515" max="10515" width="9.42578125" style="42" bestFit="1" customWidth="1"/>
    <col min="10516" max="10516" width="10.140625" style="42" bestFit="1" customWidth="1"/>
    <col min="10517" max="10750" width="9.140625" style="42"/>
    <col min="10751" max="10751" width="12" style="42" customWidth="1"/>
    <col min="10752" max="10752" width="27.7109375" style="42" customWidth="1"/>
    <col min="10753" max="10753" width="0" style="42" hidden="1" customWidth="1"/>
    <col min="10754" max="10762" width="16.7109375" style="42" customWidth="1"/>
    <col min="10763" max="10763" width="16.5703125" style="42" customWidth="1"/>
    <col min="10764" max="10765" width="0" style="42" hidden="1" customWidth="1"/>
    <col min="10766" max="10766" width="10.42578125" style="42" customWidth="1"/>
    <col min="10767" max="10767" width="10.42578125" style="42" bestFit="1" customWidth="1"/>
    <col min="10768" max="10770" width="9.140625" style="42"/>
    <col min="10771" max="10771" width="9.42578125" style="42" bestFit="1" customWidth="1"/>
    <col min="10772" max="10772" width="10.140625" style="42" bestFit="1" customWidth="1"/>
    <col min="10773" max="11006" width="9.140625" style="42"/>
    <col min="11007" max="11007" width="12" style="42" customWidth="1"/>
    <col min="11008" max="11008" width="27.7109375" style="42" customWidth="1"/>
    <col min="11009" max="11009" width="0" style="42" hidden="1" customWidth="1"/>
    <col min="11010" max="11018" width="16.7109375" style="42" customWidth="1"/>
    <col min="11019" max="11019" width="16.5703125" style="42" customWidth="1"/>
    <col min="11020" max="11021" width="0" style="42" hidden="1" customWidth="1"/>
    <col min="11022" max="11022" width="10.42578125" style="42" customWidth="1"/>
    <col min="11023" max="11023" width="10.42578125" style="42" bestFit="1" customWidth="1"/>
    <col min="11024" max="11026" width="9.140625" style="42"/>
    <col min="11027" max="11027" width="9.42578125" style="42" bestFit="1" customWidth="1"/>
    <col min="11028" max="11028" width="10.140625" style="42" bestFit="1" customWidth="1"/>
    <col min="11029" max="11262" width="9.140625" style="42"/>
    <col min="11263" max="11263" width="12" style="42" customWidth="1"/>
    <col min="11264" max="11264" width="27.7109375" style="42" customWidth="1"/>
    <col min="11265" max="11265" width="0" style="42" hidden="1" customWidth="1"/>
    <col min="11266" max="11274" width="16.7109375" style="42" customWidth="1"/>
    <col min="11275" max="11275" width="16.5703125" style="42" customWidth="1"/>
    <col min="11276" max="11277" width="0" style="42" hidden="1" customWidth="1"/>
    <col min="11278" max="11278" width="10.42578125" style="42" customWidth="1"/>
    <col min="11279" max="11279" width="10.42578125" style="42" bestFit="1" customWidth="1"/>
    <col min="11280" max="11282" width="9.140625" style="42"/>
    <col min="11283" max="11283" width="9.42578125" style="42" bestFit="1" customWidth="1"/>
    <col min="11284" max="11284" width="10.140625" style="42" bestFit="1" customWidth="1"/>
    <col min="11285" max="11518" width="9.140625" style="42"/>
    <col min="11519" max="11519" width="12" style="42" customWidth="1"/>
    <col min="11520" max="11520" width="27.7109375" style="42" customWidth="1"/>
    <col min="11521" max="11521" width="0" style="42" hidden="1" customWidth="1"/>
    <col min="11522" max="11530" width="16.7109375" style="42" customWidth="1"/>
    <col min="11531" max="11531" width="16.5703125" style="42" customWidth="1"/>
    <col min="11532" max="11533" width="0" style="42" hidden="1" customWidth="1"/>
    <col min="11534" max="11534" width="10.42578125" style="42" customWidth="1"/>
    <col min="11535" max="11535" width="10.42578125" style="42" bestFit="1" customWidth="1"/>
    <col min="11536" max="11538" width="9.140625" style="42"/>
    <col min="11539" max="11539" width="9.42578125" style="42" bestFit="1" customWidth="1"/>
    <col min="11540" max="11540" width="10.140625" style="42" bestFit="1" customWidth="1"/>
    <col min="11541" max="11774" width="9.140625" style="42"/>
    <col min="11775" max="11775" width="12" style="42" customWidth="1"/>
    <col min="11776" max="11776" width="27.7109375" style="42" customWidth="1"/>
    <col min="11777" max="11777" width="0" style="42" hidden="1" customWidth="1"/>
    <col min="11778" max="11786" width="16.7109375" style="42" customWidth="1"/>
    <col min="11787" max="11787" width="16.5703125" style="42" customWidth="1"/>
    <col min="11788" max="11789" width="0" style="42" hidden="1" customWidth="1"/>
    <col min="11790" max="11790" width="10.42578125" style="42" customWidth="1"/>
    <col min="11791" max="11791" width="10.42578125" style="42" bestFit="1" customWidth="1"/>
    <col min="11792" max="11794" width="9.140625" style="42"/>
    <col min="11795" max="11795" width="9.42578125" style="42" bestFit="1" customWidth="1"/>
    <col min="11796" max="11796" width="10.140625" style="42" bestFit="1" customWidth="1"/>
    <col min="11797" max="12030" width="9.140625" style="42"/>
    <col min="12031" max="12031" width="12" style="42" customWidth="1"/>
    <col min="12032" max="12032" width="27.7109375" style="42" customWidth="1"/>
    <col min="12033" max="12033" width="0" style="42" hidden="1" customWidth="1"/>
    <col min="12034" max="12042" width="16.7109375" style="42" customWidth="1"/>
    <col min="12043" max="12043" width="16.5703125" style="42" customWidth="1"/>
    <col min="12044" max="12045" width="0" style="42" hidden="1" customWidth="1"/>
    <col min="12046" max="12046" width="10.42578125" style="42" customWidth="1"/>
    <col min="12047" max="12047" width="10.42578125" style="42" bestFit="1" customWidth="1"/>
    <col min="12048" max="12050" width="9.140625" style="42"/>
    <col min="12051" max="12051" width="9.42578125" style="42" bestFit="1" customWidth="1"/>
    <col min="12052" max="12052" width="10.140625" style="42" bestFit="1" customWidth="1"/>
    <col min="12053" max="12286" width="9.140625" style="42"/>
    <col min="12287" max="12287" width="12" style="42" customWidth="1"/>
    <col min="12288" max="12288" width="27.7109375" style="42" customWidth="1"/>
    <col min="12289" max="12289" width="0" style="42" hidden="1" customWidth="1"/>
    <col min="12290" max="12298" width="16.7109375" style="42" customWidth="1"/>
    <col min="12299" max="12299" width="16.5703125" style="42" customWidth="1"/>
    <col min="12300" max="12301" width="0" style="42" hidden="1" customWidth="1"/>
    <col min="12302" max="12302" width="10.42578125" style="42" customWidth="1"/>
    <col min="12303" max="12303" width="10.42578125" style="42" bestFit="1" customWidth="1"/>
    <col min="12304" max="12306" width="9.140625" style="42"/>
    <col min="12307" max="12307" width="9.42578125" style="42" bestFit="1" customWidth="1"/>
    <col min="12308" max="12308" width="10.140625" style="42" bestFit="1" customWidth="1"/>
    <col min="12309" max="12542" width="9.140625" style="42"/>
    <col min="12543" max="12543" width="12" style="42" customWidth="1"/>
    <col min="12544" max="12544" width="27.7109375" style="42" customWidth="1"/>
    <col min="12545" max="12545" width="0" style="42" hidden="1" customWidth="1"/>
    <col min="12546" max="12554" width="16.7109375" style="42" customWidth="1"/>
    <col min="12555" max="12555" width="16.5703125" style="42" customWidth="1"/>
    <col min="12556" max="12557" width="0" style="42" hidden="1" customWidth="1"/>
    <col min="12558" max="12558" width="10.42578125" style="42" customWidth="1"/>
    <col min="12559" max="12559" width="10.42578125" style="42" bestFit="1" customWidth="1"/>
    <col min="12560" max="12562" width="9.140625" style="42"/>
    <col min="12563" max="12563" width="9.42578125" style="42" bestFit="1" customWidth="1"/>
    <col min="12564" max="12564" width="10.140625" style="42" bestFit="1" customWidth="1"/>
    <col min="12565" max="12798" width="9.140625" style="42"/>
    <col min="12799" max="12799" width="12" style="42" customWidth="1"/>
    <col min="12800" max="12800" width="27.7109375" style="42" customWidth="1"/>
    <col min="12801" max="12801" width="0" style="42" hidden="1" customWidth="1"/>
    <col min="12802" max="12810" width="16.7109375" style="42" customWidth="1"/>
    <col min="12811" max="12811" width="16.5703125" style="42" customWidth="1"/>
    <col min="12812" max="12813" width="0" style="42" hidden="1" customWidth="1"/>
    <col min="12814" max="12814" width="10.42578125" style="42" customWidth="1"/>
    <col min="12815" max="12815" width="10.42578125" style="42" bestFit="1" customWidth="1"/>
    <col min="12816" max="12818" width="9.140625" style="42"/>
    <col min="12819" max="12819" width="9.42578125" style="42" bestFit="1" customWidth="1"/>
    <col min="12820" max="12820" width="10.140625" style="42" bestFit="1" customWidth="1"/>
    <col min="12821" max="13054" width="9.140625" style="42"/>
    <col min="13055" max="13055" width="12" style="42" customWidth="1"/>
    <col min="13056" max="13056" width="27.7109375" style="42" customWidth="1"/>
    <col min="13057" max="13057" width="0" style="42" hidden="1" customWidth="1"/>
    <col min="13058" max="13066" width="16.7109375" style="42" customWidth="1"/>
    <col min="13067" max="13067" width="16.5703125" style="42" customWidth="1"/>
    <col min="13068" max="13069" width="0" style="42" hidden="1" customWidth="1"/>
    <col min="13070" max="13070" width="10.42578125" style="42" customWidth="1"/>
    <col min="13071" max="13071" width="10.42578125" style="42" bestFit="1" customWidth="1"/>
    <col min="13072" max="13074" width="9.140625" style="42"/>
    <col min="13075" max="13075" width="9.42578125" style="42" bestFit="1" customWidth="1"/>
    <col min="13076" max="13076" width="10.140625" style="42" bestFit="1" customWidth="1"/>
    <col min="13077" max="13310" width="9.140625" style="42"/>
    <col min="13311" max="13311" width="12" style="42" customWidth="1"/>
    <col min="13312" max="13312" width="27.7109375" style="42" customWidth="1"/>
    <col min="13313" max="13313" width="0" style="42" hidden="1" customWidth="1"/>
    <col min="13314" max="13322" width="16.7109375" style="42" customWidth="1"/>
    <col min="13323" max="13323" width="16.5703125" style="42" customWidth="1"/>
    <col min="13324" max="13325" width="0" style="42" hidden="1" customWidth="1"/>
    <col min="13326" max="13326" width="10.42578125" style="42" customWidth="1"/>
    <col min="13327" max="13327" width="10.42578125" style="42" bestFit="1" customWidth="1"/>
    <col min="13328" max="13330" width="9.140625" style="42"/>
    <col min="13331" max="13331" width="9.42578125" style="42" bestFit="1" customWidth="1"/>
    <col min="13332" max="13332" width="10.140625" style="42" bestFit="1" customWidth="1"/>
    <col min="13333" max="13566" width="9.140625" style="42"/>
    <col min="13567" max="13567" width="12" style="42" customWidth="1"/>
    <col min="13568" max="13568" width="27.7109375" style="42" customWidth="1"/>
    <col min="13569" max="13569" width="0" style="42" hidden="1" customWidth="1"/>
    <col min="13570" max="13578" width="16.7109375" style="42" customWidth="1"/>
    <col min="13579" max="13579" width="16.5703125" style="42" customWidth="1"/>
    <col min="13580" max="13581" width="0" style="42" hidden="1" customWidth="1"/>
    <col min="13582" max="13582" width="10.42578125" style="42" customWidth="1"/>
    <col min="13583" max="13583" width="10.42578125" style="42" bestFit="1" customWidth="1"/>
    <col min="13584" max="13586" width="9.140625" style="42"/>
    <col min="13587" max="13587" width="9.42578125" style="42" bestFit="1" customWidth="1"/>
    <col min="13588" max="13588" width="10.140625" style="42" bestFit="1" customWidth="1"/>
    <col min="13589" max="13822" width="9.140625" style="42"/>
    <col min="13823" max="13823" width="12" style="42" customWidth="1"/>
    <col min="13824" max="13824" width="27.7109375" style="42" customWidth="1"/>
    <col min="13825" max="13825" width="0" style="42" hidden="1" customWidth="1"/>
    <col min="13826" max="13834" width="16.7109375" style="42" customWidth="1"/>
    <col min="13835" max="13835" width="16.5703125" style="42" customWidth="1"/>
    <col min="13836" max="13837" width="0" style="42" hidden="1" customWidth="1"/>
    <col min="13838" max="13838" width="10.42578125" style="42" customWidth="1"/>
    <col min="13839" max="13839" width="10.42578125" style="42" bestFit="1" customWidth="1"/>
    <col min="13840" max="13842" width="9.140625" style="42"/>
    <col min="13843" max="13843" width="9.42578125" style="42" bestFit="1" customWidth="1"/>
    <col min="13844" max="13844" width="10.140625" style="42" bestFit="1" customWidth="1"/>
    <col min="13845" max="14078" width="9.140625" style="42"/>
    <col min="14079" max="14079" width="12" style="42" customWidth="1"/>
    <col min="14080" max="14080" width="27.7109375" style="42" customWidth="1"/>
    <col min="14081" max="14081" width="0" style="42" hidden="1" customWidth="1"/>
    <col min="14082" max="14090" width="16.7109375" style="42" customWidth="1"/>
    <col min="14091" max="14091" width="16.5703125" style="42" customWidth="1"/>
    <col min="14092" max="14093" width="0" style="42" hidden="1" customWidth="1"/>
    <col min="14094" max="14094" width="10.42578125" style="42" customWidth="1"/>
    <col min="14095" max="14095" width="10.42578125" style="42" bestFit="1" customWidth="1"/>
    <col min="14096" max="14098" width="9.140625" style="42"/>
    <col min="14099" max="14099" width="9.42578125" style="42" bestFit="1" customWidth="1"/>
    <col min="14100" max="14100" width="10.140625" style="42" bestFit="1" customWidth="1"/>
    <col min="14101" max="14334" width="9.140625" style="42"/>
    <col min="14335" max="14335" width="12" style="42" customWidth="1"/>
    <col min="14336" max="14336" width="27.7109375" style="42" customWidth="1"/>
    <col min="14337" max="14337" width="0" style="42" hidden="1" customWidth="1"/>
    <col min="14338" max="14346" width="16.7109375" style="42" customWidth="1"/>
    <col min="14347" max="14347" width="16.5703125" style="42" customWidth="1"/>
    <col min="14348" max="14349" width="0" style="42" hidden="1" customWidth="1"/>
    <col min="14350" max="14350" width="10.42578125" style="42" customWidth="1"/>
    <col min="14351" max="14351" width="10.42578125" style="42" bestFit="1" customWidth="1"/>
    <col min="14352" max="14354" width="9.140625" style="42"/>
    <col min="14355" max="14355" width="9.42578125" style="42" bestFit="1" customWidth="1"/>
    <col min="14356" max="14356" width="10.140625" style="42" bestFit="1" customWidth="1"/>
    <col min="14357" max="14590" width="9.140625" style="42"/>
    <col min="14591" max="14591" width="12" style="42" customWidth="1"/>
    <col min="14592" max="14592" width="27.7109375" style="42" customWidth="1"/>
    <col min="14593" max="14593" width="0" style="42" hidden="1" customWidth="1"/>
    <col min="14594" max="14602" width="16.7109375" style="42" customWidth="1"/>
    <col min="14603" max="14603" width="16.5703125" style="42" customWidth="1"/>
    <col min="14604" max="14605" width="0" style="42" hidden="1" customWidth="1"/>
    <col min="14606" max="14606" width="10.42578125" style="42" customWidth="1"/>
    <col min="14607" max="14607" width="10.42578125" style="42" bestFit="1" customWidth="1"/>
    <col min="14608" max="14610" width="9.140625" style="42"/>
    <col min="14611" max="14611" width="9.42578125" style="42" bestFit="1" customWidth="1"/>
    <col min="14612" max="14612" width="10.140625" style="42" bestFit="1" customWidth="1"/>
    <col min="14613" max="14846" width="9.140625" style="42"/>
    <col min="14847" max="14847" width="12" style="42" customWidth="1"/>
    <col min="14848" max="14848" width="27.7109375" style="42" customWidth="1"/>
    <col min="14849" max="14849" width="0" style="42" hidden="1" customWidth="1"/>
    <col min="14850" max="14858" width="16.7109375" style="42" customWidth="1"/>
    <col min="14859" max="14859" width="16.5703125" style="42" customWidth="1"/>
    <col min="14860" max="14861" width="0" style="42" hidden="1" customWidth="1"/>
    <col min="14862" max="14862" width="10.42578125" style="42" customWidth="1"/>
    <col min="14863" max="14863" width="10.42578125" style="42" bestFit="1" customWidth="1"/>
    <col min="14864" max="14866" width="9.140625" style="42"/>
    <col min="14867" max="14867" width="9.42578125" style="42" bestFit="1" customWidth="1"/>
    <col min="14868" max="14868" width="10.140625" style="42" bestFit="1" customWidth="1"/>
    <col min="14869" max="15102" width="9.140625" style="42"/>
    <col min="15103" max="15103" width="12" style="42" customWidth="1"/>
    <col min="15104" max="15104" width="27.7109375" style="42" customWidth="1"/>
    <col min="15105" max="15105" width="0" style="42" hidden="1" customWidth="1"/>
    <col min="15106" max="15114" width="16.7109375" style="42" customWidth="1"/>
    <col min="15115" max="15115" width="16.5703125" style="42" customWidth="1"/>
    <col min="15116" max="15117" width="0" style="42" hidden="1" customWidth="1"/>
    <col min="15118" max="15118" width="10.42578125" style="42" customWidth="1"/>
    <col min="15119" max="15119" width="10.42578125" style="42" bestFit="1" customWidth="1"/>
    <col min="15120" max="15122" width="9.140625" style="42"/>
    <col min="15123" max="15123" width="9.42578125" style="42" bestFit="1" customWidth="1"/>
    <col min="15124" max="15124" width="10.140625" style="42" bestFit="1" customWidth="1"/>
    <col min="15125" max="15358" width="9.140625" style="42"/>
    <col min="15359" max="15359" width="12" style="42" customWidth="1"/>
    <col min="15360" max="15360" width="27.7109375" style="42" customWidth="1"/>
    <col min="15361" max="15361" width="0" style="42" hidden="1" customWidth="1"/>
    <col min="15362" max="15370" width="16.7109375" style="42" customWidth="1"/>
    <col min="15371" max="15371" width="16.5703125" style="42" customWidth="1"/>
    <col min="15372" max="15373" width="0" style="42" hidden="1" customWidth="1"/>
    <col min="15374" max="15374" width="10.42578125" style="42" customWidth="1"/>
    <col min="15375" max="15375" width="10.42578125" style="42" bestFit="1" customWidth="1"/>
    <col min="15376" max="15378" width="9.140625" style="42"/>
    <col min="15379" max="15379" width="9.42578125" style="42" bestFit="1" customWidth="1"/>
    <col min="15380" max="15380" width="10.140625" style="42" bestFit="1" customWidth="1"/>
    <col min="15381" max="15614" width="9.140625" style="42"/>
    <col min="15615" max="15615" width="12" style="42" customWidth="1"/>
    <col min="15616" max="15616" width="27.7109375" style="42" customWidth="1"/>
    <col min="15617" max="15617" width="0" style="42" hidden="1" customWidth="1"/>
    <col min="15618" max="15626" width="16.7109375" style="42" customWidth="1"/>
    <col min="15627" max="15627" width="16.5703125" style="42" customWidth="1"/>
    <col min="15628" max="15629" width="0" style="42" hidden="1" customWidth="1"/>
    <col min="15630" max="15630" width="10.42578125" style="42" customWidth="1"/>
    <col min="15631" max="15631" width="10.42578125" style="42" bestFit="1" customWidth="1"/>
    <col min="15632" max="15634" width="9.140625" style="42"/>
    <col min="15635" max="15635" width="9.42578125" style="42" bestFit="1" customWidth="1"/>
    <col min="15636" max="15636" width="10.140625" style="42" bestFit="1" customWidth="1"/>
    <col min="15637" max="15870" width="9.140625" style="42"/>
    <col min="15871" max="15871" width="12" style="42" customWidth="1"/>
    <col min="15872" max="15872" width="27.7109375" style="42" customWidth="1"/>
    <col min="15873" max="15873" width="0" style="42" hidden="1" customWidth="1"/>
    <col min="15874" max="15882" width="16.7109375" style="42" customWidth="1"/>
    <col min="15883" max="15883" width="16.5703125" style="42" customWidth="1"/>
    <col min="15884" max="15885" width="0" style="42" hidden="1" customWidth="1"/>
    <col min="15886" max="15886" width="10.42578125" style="42" customWidth="1"/>
    <col min="15887" max="15887" width="10.42578125" style="42" bestFit="1" customWidth="1"/>
    <col min="15888" max="15890" width="9.140625" style="42"/>
    <col min="15891" max="15891" width="9.42578125" style="42" bestFit="1" customWidth="1"/>
    <col min="15892" max="15892" width="10.140625" style="42" bestFit="1" customWidth="1"/>
    <col min="15893" max="16126" width="9.140625" style="42"/>
    <col min="16127" max="16127" width="12" style="42" customWidth="1"/>
    <col min="16128" max="16128" width="27.7109375" style="42" customWidth="1"/>
    <col min="16129" max="16129" width="0" style="42" hidden="1" customWidth="1"/>
    <col min="16130" max="16138" width="16.7109375" style="42" customWidth="1"/>
    <col min="16139" max="16139" width="16.5703125" style="42" customWidth="1"/>
    <col min="16140" max="16141" width="0" style="42" hidden="1" customWidth="1"/>
    <col min="16142" max="16142" width="10.42578125" style="42" customWidth="1"/>
    <col min="16143" max="16143" width="10.42578125" style="42" bestFit="1" customWidth="1"/>
    <col min="16144" max="16146" width="9.140625" style="42"/>
    <col min="16147" max="16147" width="9.42578125" style="42" bestFit="1" customWidth="1"/>
    <col min="16148" max="16148" width="10.140625" style="42" bestFit="1" customWidth="1"/>
    <col min="16149" max="16384" width="9.140625" style="42"/>
  </cols>
  <sheetData>
    <row r="1" spans="1:14" ht="24.75" customHeight="1">
      <c r="A1" s="336" t="s">
        <v>87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42" t="s">
        <v>64</v>
      </c>
      <c r="N1" s="43"/>
    </row>
    <row r="2" spans="1:14" ht="20.25" customHeight="1">
      <c r="A2" s="43"/>
      <c r="B2" s="43"/>
      <c r="C2" s="43"/>
      <c r="D2" s="43"/>
      <c r="E2" s="44"/>
      <c r="F2" s="43"/>
      <c r="G2" s="43"/>
      <c r="H2" s="43"/>
      <c r="I2" s="43"/>
      <c r="J2" s="43"/>
      <c r="K2" s="43"/>
      <c r="L2" s="43"/>
      <c r="M2" s="43"/>
      <c r="N2" s="43"/>
    </row>
    <row r="3" spans="1:14" ht="18" customHeight="1">
      <c r="A3" s="45" t="s">
        <v>26</v>
      </c>
      <c r="B3" s="46"/>
      <c r="C3" s="47"/>
      <c r="D3" s="47" t="s">
        <v>27</v>
      </c>
      <c r="E3" s="46"/>
    </row>
    <row r="4" spans="1:14" ht="15" customHeight="1">
      <c r="A4" s="48" t="s">
        <v>28</v>
      </c>
      <c r="B4" s="49"/>
      <c r="C4" s="42"/>
    </row>
    <row r="5" spans="1:14" ht="16.5" customHeight="1">
      <c r="A5" s="50"/>
      <c r="B5" s="49"/>
      <c r="C5" s="42"/>
    </row>
    <row r="6" spans="1:14" ht="74.25" customHeight="1" thickBot="1">
      <c r="A6" s="51" t="s">
        <v>29</v>
      </c>
      <c r="B6" s="52"/>
      <c r="C6" s="53"/>
      <c r="D6" s="54"/>
      <c r="E6" s="55" t="s">
        <v>76</v>
      </c>
      <c r="F6" s="141" t="s">
        <v>91</v>
      </c>
      <c r="G6" s="141" t="s">
        <v>86</v>
      </c>
      <c r="H6" s="55" t="s">
        <v>65</v>
      </c>
      <c r="I6" s="141" t="s">
        <v>135</v>
      </c>
      <c r="J6" s="141" t="s">
        <v>86</v>
      </c>
      <c r="K6" s="55" t="s">
        <v>77</v>
      </c>
      <c r="L6" s="141" t="s">
        <v>134</v>
      </c>
      <c r="M6" s="141" t="s">
        <v>86</v>
      </c>
    </row>
    <row r="7" spans="1:14" ht="8.25" customHeight="1" thickTop="1">
      <c r="A7" s="56"/>
      <c r="B7" s="57"/>
      <c r="C7" s="58"/>
      <c r="D7" s="57"/>
      <c r="E7" s="59"/>
      <c r="F7" s="160"/>
      <c r="G7" s="160"/>
      <c r="H7" s="60"/>
      <c r="I7" s="160"/>
      <c r="J7" s="160"/>
      <c r="K7" s="60"/>
      <c r="L7" s="160"/>
      <c r="M7" s="160"/>
    </row>
    <row r="8" spans="1:14" ht="15">
      <c r="A8" s="328" t="s">
        <v>3</v>
      </c>
      <c r="B8" s="328"/>
      <c r="C8" s="328"/>
      <c r="D8" s="328"/>
      <c r="E8" s="124"/>
      <c r="F8" s="162"/>
      <c r="G8" s="162"/>
      <c r="H8" s="124"/>
      <c r="I8" s="162"/>
      <c r="J8" s="162"/>
      <c r="K8" s="124"/>
      <c r="L8" s="162"/>
      <c r="M8" s="162"/>
    </row>
    <row r="9" spans="1:14" ht="32.25" customHeight="1">
      <c r="A9" s="327" t="s">
        <v>30</v>
      </c>
      <c r="B9" s="327"/>
      <c r="C9" s="327"/>
      <c r="D9" s="327"/>
      <c r="E9" s="124"/>
      <c r="F9" s="162"/>
      <c r="G9" s="162"/>
      <c r="H9" s="124"/>
      <c r="I9" s="162"/>
      <c r="J9" s="162"/>
      <c r="K9" s="124"/>
      <c r="L9" s="162"/>
      <c r="M9" s="162"/>
    </row>
    <row r="10" spans="1:14" ht="15">
      <c r="A10" s="328" t="s">
        <v>5</v>
      </c>
      <c r="B10" s="328"/>
      <c r="C10" s="328"/>
      <c r="D10" s="328"/>
      <c r="E10" s="124"/>
      <c r="F10" s="162">
        <v>771</v>
      </c>
      <c r="G10" s="162">
        <f>+F10-E10</f>
        <v>771</v>
      </c>
      <c r="H10" s="124"/>
      <c r="I10" s="162"/>
      <c r="J10" s="162"/>
      <c r="K10" s="124"/>
      <c r="L10" s="162"/>
      <c r="M10" s="162"/>
    </row>
    <row r="11" spans="1:14" ht="15">
      <c r="A11" s="328" t="s">
        <v>6</v>
      </c>
      <c r="B11" s="328"/>
      <c r="C11" s="328"/>
      <c r="D11" s="328"/>
      <c r="E11" s="124">
        <v>17000</v>
      </c>
      <c r="F11" s="162">
        <v>0</v>
      </c>
      <c r="G11" s="162">
        <f>+F11-E11</f>
        <v>-17000</v>
      </c>
      <c r="H11" s="124">
        <v>19500</v>
      </c>
      <c r="I11" s="162">
        <v>0</v>
      </c>
      <c r="J11" s="162">
        <f>+I11-H11</f>
        <v>-19500</v>
      </c>
      <c r="K11" s="124">
        <v>19500</v>
      </c>
      <c r="L11" s="162">
        <v>0</v>
      </c>
      <c r="M11" s="162">
        <f>+L11-K11</f>
        <v>-19500</v>
      </c>
    </row>
    <row r="12" spans="1:14" ht="15">
      <c r="A12" s="328" t="s">
        <v>10</v>
      </c>
      <c r="B12" s="328"/>
      <c r="C12" s="328"/>
      <c r="D12" s="328"/>
      <c r="E12" s="124"/>
      <c r="F12" s="162"/>
      <c r="G12" s="162">
        <f t="shared" ref="G12:G16" si="0">+F12-E12</f>
        <v>0</v>
      </c>
      <c r="H12" s="124"/>
      <c r="I12" s="162"/>
      <c r="J12" s="162">
        <f t="shared" ref="J12:J16" si="1">+I12-H12</f>
        <v>0</v>
      </c>
      <c r="K12" s="124"/>
      <c r="L12" s="162"/>
      <c r="M12" s="162">
        <f t="shared" ref="M12:M16" si="2">+L12-K12</f>
        <v>0</v>
      </c>
    </row>
    <row r="13" spans="1:14" ht="31.5" customHeight="1">
      <c r="A13" s="327" t="s">
        <v>31</v>
      </c>
      <c r="B13" s="327"/>
      <c r="C13" s="327"/>
      <c r="D13" s="327"/>
      <c r="E13" s="124"/>
      <c r="F13" s="162"/>
      <c r="G13" s="162">
        <f t="shared" si="0"/>
        <v>0</v>
      </c>
      <c r="H13" s="124"/>
      <c r="I13" s="162"/>
      <c r="J13" s="162">
        <f t="shared" si="1"/>
        <v>0</v>
      </c>
      <c r="K13" s="124"/>
      <c r="L13" s="162"/>
      <c r="M13" s="162">
        <f t="shared" si="2"/>
        <v>0</v>
      </c>
    </row>
    <row r="14" spans="1:14" ht="15">
      <c r="A14" s="328" t="s">
        <v>32</v>
      </c>
      <c r="B14" s="328"/>
      <c r="C14" s="328"/>
      <c r="D14" s="328"/>
      <c r="E14" s="124"/>
      <c r="F14" s="162"/>
      <c r="G14" s="162">
        <f t="shared" si="0"/>
        <v>0</v>
      </c>
      <c r="H14" s="124"/>
      <c r="I14" s="162"/>
      <c r="J14" s="162">
        <f t="shared" si="1"/>
        <v>0</v>
      </c>
      <c r="K14" s="124"/>
      <c r="L14" s="162"/>
      <c r="M14" s="162">
        <f t="shared" si="2"/>
        <v>0</v>
      </c>
    </row>
    <row r="15" spans="1:14" s="102" customFormat="1" ht="17.25" customHeight="1">
      <c r="A15" s="333" t="s">
        <v>71</v>
      </c>
      <c r="B15" s="334"/>
      <c r="C15" s="334"/>
      <c r="D15" s="334"/>
      <c r="E15" s="125">
        <v>2500</v>
      </c>
      <c r="F15" s="163">
        <f>3459-2087</f>
        <v>1372</v>
      </c>
      <c r="G15" s="164">
        <f t="shared" si="0"/>
        <v>-1128</v>
      </c>
      <c r="H15" s="165"/>
      <c r="I15" s="166"/>
      <c r="J15" s="164">
        <f t="shared" si="1"/>
        <v>0</v>
      </c>
      <c r="K15" s="165"/>
      <c r="L15" s="166"/>
      <c r="M15" s="164">
        <f t="shared" si="2"/>
        <v>0</v>
      </c>
    </row>
    <row r="16" spans="1:14" ht="15.75" thickBot="1">
      <c r="A16" s="62" t="s">
        <v>33</v>
      </c>
      <c r="B16" s="63"/>
      <c r="C16" s="64"/>
      <c r="D16" s="126"/>
      <c r="E16" s="127">
        <v>19500</v>
      </c>
      <c r="F16" s="161">
        <f>+F10+F15</f>
        <v>2143</v>
      </c>
      <c r="G16" s="167">
        <f t="shared" si="0"/>
        <v>-17357</v>
      </c>
      <c r="H16" s="168">
        <v>19500</v>
      </c>
      <c r="I16" s="169">
        <f>+I11</f>
        <v>0</v>
      </c>
      <c r="J16" s="167">
        <f t="shared" si="1"/>
        <v>-19500</v>
      </c>
      <c r="K16" s="170">
        <v>19500</v>
      </c>
      <c r="L16" s="169">
        <f>+L11</f>
        <v>0</v>
      </c>
      <c r="M16" s="167">
        <f t="shared" si="2"/>
        <v>-19500</v>
      </c>
    </row>
    <row r="17" spans="1:20" ht="15.75" thickTop="1">
      <c r="A17" s="111"/>
      <c r="B17" s="67"/>
      <c r="C17" s="68"/>
      <c r="E17" s="112"/>
      <c r="F17" s="113"/>
    </row>
    <row r="18" spans="1:20" s="69" customFormat="1" ht="15">
      <c r="A18" s="114" t="s">
        <v>61</v>
      </c>
      <c r="B18" s="115"/>
      <c r="C18" s="114"/>
      <c r="D18" s="342" t="s">
        <v>69</v>
      </c>
      <c r="E18" s="343"/>
      <c r="F18" s="343"/>
      <c r="G18" s="343"/>
      <c r="H18" s="343"/>
      <c r="I18" s="343"/>
      <c r="J18" s="280"/>
      <c r="K18" s="114"/>
    </row>
    <row r="19" spans="1:20" ht="15">
      <c r="A19" s="118"/>
      <c r="B19" s="119"/>
      <c r="C19" s="50"/>
      <c r="E19" s="113"/>
      <c r="F19" s="128"/>
    </row>
    <row r="20" spans="1:20" ht="15">
      <c r="A20" s="70"/>
      <c r="B20" s="71"/>
      <c r="C20" s="70"/>
      <c r="D20" s="70"/>
      <c r="E20" s="71"/>
      <c r="F20" s="70"/>
      <c r="G20" s="70"/>
      <c r="H20" s="70"/>
      <c r="I20" s="70"/>
      <c r="J20" s="70"/>
      <c r="K20" s="70"/>
      <c r="L20" s="70"/>
      <c r="M20" s="72" t="s">
        <v>0</v>
      </c>
    </row>
    <row r="21" spans="1:20" ht="8.25" customHeight="1">
      <c r="A21" s="73"/>
      <c r="B21" s="74"/>
      <c r="C21" s="73"/>
      <c r="D21" s="73"/>
      <c r="E21" s="75"/>
      <c r="F21" s="74"/>
      <c r="G21" s="74"/>
      <c r="H21" s="74"/>
      <c r="I21" s="74"/>
      <c r="J21" s="74"/>
      <c r="K21" s="74"/>
      <c r="L21" s="74"/>
      <c r="M21" s="74"/>
    </row>
    <row r="22" spans="1:20" ht="9.75" customHeight="1">
      <c r="A22" s="73"/>
      <c r="B22" s="74"/>
      <c r="C22" s="73"/>
      <c r="D22" s="73"/>
      <c r="E22" s="76"/>
      <c r="F22" s="73"/>
      <c r="G22" s="73"/>
      <c r="H22" s="73"/>
      <c r="I22" s="73"/>
      <c r="J22" s="73"/>
      <c r="K22" s="73"/>
      <c r="M22" s="77"/>
    </row>
    <row r="23" spans="1:20" s="49" customFormat="1" ht="192" customHeight="1">
      <c r="A23" s="78" t="s">
        <v>36</v>
      </c>
      <c r="B23" s="78" t="s">
        <v>37</v>
      </c>
      <c r="C23" s="78" t="s">
        <v>38</v>
      </c>
      <c r="D23" s="79" t="s">
        <v>78</v>
      </c>
      <c r="E23" s="146" t="s">
        <v>88</v>
      </c>
      <c r="F23" s="79" t="s">
        <v>3</v>
      </c>
      <c r="G23" s="79" t="s">
        <v>4</v>
      </c>
      <c r="H23" s="79" t="s">
        <v>5</v>
      </c>
      <c r="I23" s="146" t="s">
        <v>90</v>
      </c>
      <c r="J23" s="79" t="s">
        <v>6</v>
      </c>
      <c r="K23" s="146" t="s">
        <v>92</v>
      </c>
      <c r="L23" s="79" t="s">
        <v>10</v>
      </c>
      <c r="M23" s="79" t="s">
        <v>39</v>
      </c>
      <c r="N23" s="79" t="s">
        <v>8</v>
      </c>
      <c r="O23" s="80" t="s">
        <v>70</v>
      </c>
      <c r="P23" s="146" t="s">
        <v>131</v>
      </c>
      <c r="Q23" s="80" t="s">
        <v>67</v>
      </c>
      <c r="R23" s="146" t="s">
        <v>132</v>
      </c>
      <c r="S23" s="80" t="s">
        <v>79</v>
      </c>
      <c r="T23" s="146" t="s">
        <v>133</v>
      </c>
    </row>
    <row r="24" spans="1:20" ht="22.5" customHeight="1">
      <c r="A24" s="81">
        <v>31</v>
      </c>
      <c r="B24" s="78" t="s">
        <v>40</v>
      </c>
      <c r="C24" s="82">
        <f>+C27+C26+C25</f>
        <v>5425420</v>
      </c>
      <c r="D24" s="83">
        <v>0</v>
      </c>
      <c r="E24" s="147">
        <v>0</v>
      </c>
      <c r="F24" s="83">
        <v>0</v>
      </c>
      <c r="G24" s="83">
        <v>0</v>
      </c>
      <c r="H24" s="83">
        <v>0</v>
      </c>
      <c r="I24" s="147">
        <v>0</v>
      </c>
      <c r="J24" s="83">
        <v>0</v>
      </c>
      <c r="K24" s="147">
        <v>0</v>
      </c>
      <c r="L24" s="83">
        <v>0</v>
      </c>
      <c r="M24" s="83">
        <v>0</v>
      </c>
      <c r="N24" s="83">
        <v>0</v>
      </c>
      <c r="O24" s="83">
        <v>0</v>
      </c>
      <c r="P24" s="147">
        <v>0</v>
      </c>
      <c r="Q24" s="83">
        <v>0</v>
      </c>
      <c r="R24" s="147">
        <v>0</v>
      </c>
      <c r="S24" s="83">
        <v>0</v>
      </c>
      <c r="T24" s="147">
        <v>0</v>
      </c>
    </row>
    <row r="25" spans="1:20" ht="14.25" customHeight="1">
      <c r="A25" s="84">
        <v>311</v>
      </c>
      <c r="B25" s="85" t="s">
        <v>41</v>
      </c>
      <c r="C25" s="86">
        <v>4477512</v>
      </c>
      <c r="D25" s="116"/>
      <c r="E25" s="149"/>
      <c r="F25" s="87"/>
      <c r="G25" s="116"/>
      <c r="H25" s="116"/>
      <c r="I25" s="149"/>
      <c r="J25" s="116"/>
      <c r="K25" s="149"/>
      <c r="L25" s="116"/>
      <c r="M25" s="116"/>
      <c r="N25" s="116"/>
      <c r="O25" s="116"/>
      <c r="P25" s="149"/>
      <c r="Q25" s="116">
        <v>0</v>
      </c>
      <c r="R25" s="149">
        <v>0</v>
      </c>
      <c r="S25" s="116">
        <v>0</v>
      </c>
      <c r="T25" s="149">
        <v>0</v>
      </c>
    </row>
    <row r="26" spans="1:20" ht="14.25" customHeight="1">
      <c r="A26" s="84">
        <v>312</v>
      </c>
      <c r="B26" s="88" t="s">
        <v>11</v>
      </c>
      <c r="C26" s="86">
        <v>178950</v>
      </c>
      <c r="D26" s="116"/>
      <c r="E26" s="149"/>
      <c r="F26" s="116"/>
      <c r="G26" s="116"/>
      <c r="H26" s="116"/>
      <c r="I26" s="149"/>
      <c r="J26" s="116"/>
      <c r="K26" s="149"/>
      <c r="L26" s="116"/>
      <c r="M26" s="116"/>
      <c r="N26" s="116"/>
      <c r="O26" s="116"/>
      <c r="P26" s="149"/>
      <c r="Q26" s="116">
        <v>0</v>
      </c>
      <c r="R26" s="149">
        <v>0</v>
      </c>
      <c r="S26" s="116">
        <v>0</v>
      </c>
      <c r="T26" s="149">
        <v>0</v>
      </c>
    </row>
    <row r="27" spans="1:20" ht="13.5" customHeight="1">
      <c r="A27" s="84">
        <v>313</v>
      </c>
      <c r="B27" s="85" t="s">
        <v>12</v>
      </c>
      <c r="C27" s="86">
        <v>768958</v>
      </c>
      <c r="D27" s="116"/>
      <c r="E27" s="149"/>
      <c r="F27" s="116"/>
      <c r="G27" s="116"/>
      <c r="H27" s="116"/>
      <c r="I27" s="149"/>
      <c r="J27" s="116"/>
      <c r="K27" s="149"/>
      <c r="L27" s="116"/>
      <c r="M27" s="116"/>
      <c r="N27" s="116"/>
      <c r="O27" s="116"/>
      <c r="P27" s="149"/>
      <c r="Q27" s="116">
        <v>0</v>
      </c>
      <c r="R27" s="149">
        <v>0</v>
      </c>
      <c r="S27" s="116">
        <v>0</v>
      </c>
      <c r="T27" s="149">
        <v>0</v>
      </c>
    </row>
    <row r="28" spans="1:20" ht="25.5" hidden="1" customHeight="1">
      <c r="A28" s="84"/>
      <c r="B28" s="89"/>
      <c r="C28" s="90"/>
      <c r="D28" s="86"/>
      <c r="E28" s="149"/>
      <c r="F28" s="86"/>
      <c r="G28" s="86"/>
      <c r="H28" s="86"/>
      <c r="I28" s="149"/>
      <c r="J28" s="86"/>
      <c r="K28" s="149"/>
      <c r="L28" s="86"/>
      <c r="M28" s="86"/>
      <c r="N28" s="86"/>
      <c r="O28" s="116"/>
      <c r="P28" s="149"/>
      <c r="Q28" s="86">
        <v>0</v>
      </c>
      <c r="R28" s="149">
        <v>0</v>
      </c>
      <c r="S28" s="86">
        <v>0</v>
      </c>
      <c r="T28" s="149">
        <v>0</v>
      </c>
    </row>
    <row r="29" spans="1:20" ht="18" customHeight="1">
      <c r="A29" s="81">
        <v>32</v>
      </c>
      <c r="B29" s="91" t="s">
        <v>42</v>
      </c>
      <c r="C29" s="92">
        <f>+C34+C33+C32+C31+C30</f>
        <v>4093500</v>
      </c>
      <c r="D29" s="82">
        <v>19500</v>
      </c>
      <c r="E29" s="147">
        <f>+F29+G29+I29+K29+L29+M29+N29+P29</f>
        <v>2143</v>
      </c>
      <c r="F29" s="82">
        <v>0</v>
      </c>
      <c r="G29" s="82"/>
      <c r="H29" s="82">
        <v>0</v>
      </c>
      <c r="I29" s="147">
        <f>+I33</f>
        <v>771</v>
      </c>
      <c r="J29" s="82">
        <v>17000</v>
      </c>
      <c r="K29" s="147">
        <f>+K33</f>
        <v>0</v>
      </c>
      <c r="L29" s="82">
        <v>0</v>
      </c>
      <c r="M29" s="82">
        <v>0</v>
      </c>
      <c r="N29" s="82">
        <v>0</v>
      </c>
      <c r="O29" s="83">
        <v>2500</v>
      </c>
      <c r="P29" s="147">
        <f>+P33</f>
        <v>1372</v>
      </c>
      <c r="Q29" s="82">
        <v>19500</v>
      </c>
      <c r="R29" s="147">
        <v>0</v>
      </c>
      <c r="S29" s="82">
        <v>19500</v>
      </c>
      <c r="T29" s="147">
        <v>0</v>
      </c>
    </row>
    <row r="30" spans="1:20" ht="36" customHeight="1">
      <c r="A30" s="84">
        <v>321</v>
      </c>
      <c r="B30" s="85" t="s">
        <v>13</v>
      </c>
      <c r="C30" s="86">
        <v>322500</v>
      </c>
      <c r="D30" s="86"/>
      <c r="E30" s="147">
        <f t="shared" ref="E30:E52" si="3">+F30+G30+I30+K30+L30+M30+N30+P30</f>
        <v>0</v>
      </c>
      <c r="F30" s="86"/>
      <c r="G30" s="86"/>
      <c r="H30" s="86"/>
      <c r="I30" s="149"/>
      <c r="J30" s="86"/>
      <c r="K30" s="149"/>
      <c r="L30" s="86"/>
      <c r="M30" s="86"/>
      <c r="N30" s="86"/>
      <c r="O30" s="86"/>
      <c r="P30" s="149"/>
      <c r="Q30" s="86">
        <v>0</v>
      </c>
      <c r="R30" s="149">
        <v>0</v>
      </c>
      <c r="S30" s="86">
        <v>0</v>
      </c>
      <c r="T30" s="149">
        <v>0</v>
      </c>
    </row>
    <row r="31" spans="1:20" ht="31.5" customHeight="1">
      <c r="A31" s="84">
        <v>322</v>
      </c>
      <c r="B31" s="85" t="s">
        <v>14</v>
      </c>
      <c r="C31" s="86">
        <f>2995899-13500</f>
        <v>2982399</v>
      </c>
      <c r="D31" s="86"/>
      <c r="E31" s="147">
        <f t="shared" si="3"/>
        <v>0</v>
      </c>
      <c r="F31" s="86"/>
      <c r="G31" s="116"/>
      <c r="H31" s="86"/>
      <c r="I31" s="149"/>
      <c r="J31" s="86"/>
      <c r="K31" s="149"/>
      <c r="L31" s="86"/>
      <c r="M31" s="86"/>
      <c r="N31" s="86"/>
      <c r="O31" s="86"/>
      <c r="P31" s="149"/>
      <c r="Q31" s="86">
        <v>0</v>
      </c>
      <c r="R31" s="149">
        <v>0</v>
      </c>
      <c r="S31" s="86">
        <v>0</v>
      </c>
      <c r="T31" s="149">
        <v>0</v>
      </c>
    </row>
    <row r="32" spans="1:20" ht="14.25" customHeight="1">
      <c r="A32" s="84">
        <v>323</v>
      </c>
      <c r="B32" s="85" t="s">
        <v>15</v>
      </c>
      <c r="C32" s="86">
        <f>634900-39300</f>
        <v>595600</v>
      </c>
      <c r="D32" s="86"/>
      <c r="E32" s="147">
        <f t="shared" si="3"/>
        <v>0</v>
      </c>
      <c r="F32" s="86"/>
      <c r="G32" s="116"/>
      <c r="H32" s="86"/>
      <c r="I32" s="149"/>
      <c r="J32" s="86"/>
      <c r="K32" s="149"/>
      <c r="L32" s="86"/>
      <c r="M32" s="86"/>
      <c r="N32" s="86"/>
      <c r="O32" s="86"/>
      <c r="P32" s="149"/>
      <c r="Q32" s="86">
        <v>0</v>
      </c>
      <c r="R32" s="149">
        <v>0</v>
      </c>
      <c r="S32" s="86">
        <v>0</v>
      </c>
      <c r="T32" s="149">
        <v>0</v>
      </c>
    </row>
    <row r="33" spans="1:20" ht="30.75" customHeight="1">
      <c r="A33" s="84">
        <v>324</v>
      </c>
      <c r="B33" s="85" t="s">
        <v>43</v>
      </c>
      <c r="C33" s="86">
        <v>7600</v>
      </c>
      <c r="D33" s="86">
        <v>19500</v>
      </c>
      <c r="E33" s="147">
        <f t="shared" si="3"/>
        <v>2143</v>
      </c>
      <c r="F33" s="86"/>
      <c r="G33" s="86"/>
      <c r="H33" s="86">
        <v>0</v>
      </c>
      <c r="I33" s="149">
        <v>771</v>
      </c>
      <c r="J33" s="86">
        <v>17000</v>
      </c>
      <c r="K33" s="149">
        <v>0</v>
      </c>
      <c r="L33" s="86"/>
      <c r="M33" s="86"/>
      <c r="N33" s="86"/>
      <c r="O33" s="86">
        <v>2500</v>
      </c>
      <c r="P33" s="149">
        <v>1372</v>
      </c>
      <c r="Q33" s="86">
        <v>19500</v>
      </c>
      <c r="R33" s="149">
        <v>0</v>
      </c>
      <c r="S33" s="86">
        <v>19500</v>
      </c>
      <c r="T33" s="149">
        <v>0</v>
      </c>
    </row>
    <row r="34" spans="1:20" ht="27" customHeight="1">
      <c r="A34" s="84">
        <v>329</v>
      </c>
      <c r="B34" s="85" t="s">
        <v>16</v>
      </c>
      <c r="C34" s="86">
        <v>185401</v>
      </c>
      <c r="D34" s="86"/>
      <c r="E34" s="147">
        <f t="shared" si="3"/>
        <v>0</v>
      </c>
      <c r="F34" s="86"/>
      <c r="G34" s="86"/>
      <c r="H34" s="86"/>
      <c r="I34" s="149"/>
      <c r="J34" s="86"/>
      <c r="K34" s="149"/>
      <c r="L34" s="86"/>
      <c r="M34" s="86"/>
      <c r="N34" s="86"/>
      <c r="O34" s="86"/>
      <c r="P34" s="149"/>
      <c r="Q34" s="86">
        <v>0</v>
      </c>
      <c r="R34" s="149">
        <v>0</v>
      </c>
      <c r="S34" s="86">
        <v>0</v>
      </c>
      <c r="T34" s="149">
        <v>0</v>
      </c>
    </row>
    <row r="35" spans="1:20" ht="26.25" customHeight="1">
      <c r="A35" s="81">
        <v>34</v>
      </c>
      <c r="B35" s="91" t="s">
        <v>44</v>
      </c>
      <c r="C35" s="92">
        <f>+C36</f>
        <v>23600</v>
      </c>
      <c r="D35" s="82">
        <v>0</v>
      </c>
      <c r="E35" s="147">
        <f t="shared" si="3"/>
        <v>0</v>
      </c>
      <c r="F35" s="82">
        <v>0</v>
      </c>
      <c r="G35" s="82"/>
      <c r="H35" s="82">
        <v>0</v>
      </c>
      <c r="I35" s="147">
        <v>0</v>
      </c>
      <c r="J35" s="82">
        <v>0</v>
      </c>
      <c r="K35" s="147">
        <v>0</v>
      </c>
      <c r="L35" s="82">
        <v>0</v>
      </c>
      <c r="M35" s="82">
        <v>0</v>
      </c>
      <c r="N35" s="82">
        <v>0</v>
      </c>
      <c r="O35" s="82">
        <v>0</v>
      </c>
      <c r="P35" s="147">
        <v>0</v>
      </c>
      <c r="Q35" s="82">
        <v>0</v>
      </c>
      <c r="R35" s="147">
        <v>0</v>
      </c>
      <c r="S35" s="82">
        <v>0</v>
      </c>
      <c r="T35" s="147">
        <v>0</v>
      </c>
    </row>
    <row r="36" spans="1:20" ht="14.25" customHeight="1">
      <c r="A36" s="84">
        <v>343</v>
      </c>
      <c r="B36" s="85" t="s">
        <v>17</v>
      </c>
      <c r="C36" s="86">
        <v>23600</v>
      </c>
      <c r="D36" s="86"/>
      <c r="E36" s="147">
        <f t="shared" si="3"/>
        <v>0</v>
      </c>
      <c r="F36" s="86"/>
      <c r="G36" s="86"/>
      <c r="H36" s="86"/>
      <c r="I36" s="149"/>
      <c r="J36" s="86"/>
      <c r="K36" s="149"/>
      <c r="L36" s="86"/>
      <c r="M36" s="86"/>
      <c r="N36" s="86"/>
      <c r="O36" s="86"/>
      <c r="P36" s="149"/>
      <c r="Q36" s="86">
        <v>0</v>
      </c>
      <c r="R36" s="149">
        <v>0</v>
      </c>
      <c r="S36" s="86">
        <v>0</v>
      </c>
      <c r="T36" s="149">
        <v>0</v>
      </c>
    </row>
    <row r="37" spans="1:20" s="69" customFormat="1" ht="65.25" customHeight="1">
      <c r="A37" s="81">
        <v>37</v>
      </c>
      <c r="B37" s="93" t="s">
        <v>45</v>
      </c>
      <c r="C37" s="82">
        <f>+C38</f>
        <v>19100</v>
      </c>
      <c r="D37" s="82">
        <v>0</v>
      </c>
      <c r="E37" s="147">
        <f t="shared" si="3"/>
        <v>0</v>
      </c>
      <c r="F37" s="82">
        <v>0</v>
      </c>
      <c r="G37" s="82"/>
      <c r="H37" s="82">
        <v>0</v>
      </c>
      <c r="I37" s="147">
        <v>0</v>
      </c>
      <c r="J37" s="82">
        <v>0</v>
      </c>
      <c r="K37" s="147">
        <v>0</v>
      </c>
      <c r="L37" s="82">
        <v>0</v>
      </c>
      <c r="M37" s="82">
        <v>0</v>
      </c>
      <c r="N37" s="82">
        <v>0</v>
      </c>
      <c r="O37" s="82">
        <v>0</v>
      </c>
      <c r="P37" s="147">
        <v>0</v>
      </c>
      <c r="Q37" s="82">
        <v>0</v>
      </c>
      <c r="R37" s="147">
        <v>0</v>
      </c>
      <c r="S37" s="82">
        <v>0</v>
      </c>
      <c r="T37" s="147">
        <v>0</v>
      </c>
    </row>
    <row r="38" spans="1:20" ht="55.5" customHeight="1">
      <c r="A38" s="84">
        <v>372</v>
      </c>
      <c r="B38" s="85" t="s">
        <v>46</v>
      </c>
      <c r="C38" s="86">
        <v>19100</v>
      </c>
      <c r="D38" s="86"/>
      <c r="E38" s="147">
        <f t="shared" si="3"/>
        <v>0</v>
      </c>
      <c r="F38" s="86"/>
      <c r="G38" s="86"/>
      <c r="H38" s="86"/>
      <c r="I38" s="149"/>
      <c r="J38" s="86"/>
      <c r="K38" s="149"/>
      <c r="L38" s="86"/>
      <c r="M38" s="86"/>
      <c r="N38" s="86"/>
      <c r="O38" s="86"/>
      <c r="P38" s="149"/>
      <c r="Q38" s="86">
        <v>0</v>
      </c>
      <c r="R38" s="149">
        <v>0</v>
      </c>
      <c r="S38" s="86">
        <v>0</v>
      </c>
      <c r="T38" s="149">
        <v>0</v>
      </c>
    </row>
    <row r="39" spans="1:20" s="69" customFormat="1" ht="22.5" customHeight="1">
      <c r="A39" s="81">
        <v>38</v>
      </c>
      <c r="B39" s="93" t="s">
        <v>47</v>
      </c>
      <c r="C39" s="82">
        <v>0</v>
      </c>
      <c r="D39" s="82">
        <v>0</v>
      </c>
      <c r="E39" s="147">
        <f t="shared" si="3"/>
        <v>0</v>
      </c>
      <c r="F39" s="82">
        <v>0</v>
      </c>
      <c r="G39" s="82"/>
      <c r="H39" s="86">
        <v>0</v>
      </c>
      <c r="I39" s="149">
        <v>0</v>
      </c>
      <c r="J39" s="82">
        <v>0</v>
      </c>
      <c r="K39" s="147">
        <v>0</v>
      </c>
      <c r="L39" s="82">
        <v>0</v>
      </c>
      <c r="M39" s="82">
        <v>0</v>
      </c>
      <c r="N39" s="82">
        <v>0</v>
      </c>
      <c r="O39" s="82">
        <v>0</v>
      </c>
      <c r="P39" s="147">
        <v>0</v>
      </c>
      <c r="Q39" s="82">
        <v>0</v>
      </c>
      <c r="R39" s="147">
        <v>0</v>
      </c>
      <c r="S39" s="82">
        <v>0</v>
      </c>
      <c r="T39" s="147">
        <v>0</v>
      </c>
    </row>
    <row r="40" spans="1:20" s="69" customFormat="1" ht="48" customHeight="1">
      <c r="A40" s="81">
        <v>4</v>
      </c>
      <c r="B40" s="93" t="s">
        <v>19</v>
      </c>
      <c r="C40" s="82">
        <f>+C41+C43+C46</f>
        <v>346661</v>
      </c>
      <c r="D40" s="82">
        <v>0</v>
      </c>
      <c r="E40" s="147">
        <f t="shared" si="3"/>
        <v>0</v>
      </c>
      <c r="F40" s="82">
        <v>0</v>
      </c>
      <c r="G40" s="82"/>
      <c r="H40" s="82">
        <v>0</v>
      </c>
      <c r="I40" s="147">
        <v>0</v>
      </c>
      <c r="J40" s="82">
        <v>0</v>
      </c>
      <c r="K40" s="147">
        <v>0</v>
      </c>
      <c r="L40" s="82">
        <v>0</v>
      </c>
      <c r="M40" s="82">
        <v>0</v>
      </c>
      <c r="N40" s="82">
        <v>0</v>
      </c>
      <c r="O40" s="82">
        <v>0</v>
      </c>
      <c r="P40" s="147">
        <v>0</v>
      </c>
      <c r="Q40" s="82">
        <v>0</v>
      </c>
      <c r="R40" s="147">
        <v>0</v>
      </c>
      <c r="S40" s="82">
        <v>0</v>
      </c>
      <c r="T40" s="147">
        <v>0</v>
      </c>
    </row>
    <row r="41" spans="1:20" s="69" customFormat="1" ht="48" customHeight="1">
      <c r="A41" s="81">
        <v>41</v>
      </c>
      <c r="B41" s="93" t="s">
        <v>48</v>
      </c>
      <c r="C41" s="82">
        <f>+C42</f>
        <v>0</v>
      </c>
      <c r="D41" s="82">
        <v>0</v>
      </c>
      <c r="E41" s="147">
        <f t="shared" si="3"/>
        <v>0</v>
      </c>
      <c r="F41" s="82">
        <v>0</v>
      </c>
      <c r="G41" s="82"/>
      <c r="H41" s="82">
        <v>0</v>
      </c>
      <c r="I41" s="147">
        <v>0</v>
      </c>
      <c r="J41" s="82">
        <v>0</v>
      </c>
      <c r="K41" s="147">
        <v>0</v>
      </c>
      <c r="L41" s="82">
        <v>0</v>
      </c>
      <c r="M41" s="82">
        <v>0</v>
      </c>
      <c r="N41" s="82">
        <v>0</v>
      </c>
      <c r="O41" s="82">
        <v>0</v>
      </c>
      <c r="P41" s="147">
        <v>0</v>
      </c>
      <c r="Q41" s="82">
        <v>0</v>
      </c>
      <c r="R41" s="147">
        <v>0</v>
      </c>
      <c r="S41" s="82">
        <v>0</v>
      </c>
      <c r="T41" s="147">
        <v>0</v>
      </c>
    </row>
    <row r="42" spans="1:20" ht="33" customHeight="1">
      <c r="A42" s="84">
        <v>412</v>
      </c>
      <c r="B42" s="85" t="s">
        <v>49</v>
      </c>
      <c r="C42" s="86">
        <v>0</v>
      </c>
      <c r="D42" s="86">
        <v>0</v>
      </c>
      <c r="E42" s="147">
        <f t="shared" si="3"/>
        <v>0</v>
      </c>
      <c r="F42" s="86">
        <v>0</v>
      </c>
      <c r="G42" s="86"/>
      <c r="H42" s="86">
        <v>0</v>
      </c>
      <c r="I42" s="149">
        <v>0</v>
      </c>
      <c r="J42" s="86"/>
      <c r="K42" s="149"/>
      <c r="L42" s="86"/>
      <c r="M42" s="86"/>
      <c r="N42" s="86"/>
      <c r="O42" s="86"/>
      <c r="P42" s="149"/>
      <c r="Q42" s="86">
        <v>0</v>
      </c>
      <c r="R42" s="149">
        <v>0</v>
      </c>
      <c r="S42" s="86">
        <v>0</v>
      </c>
      <c r="T42" s="149">
        <v>0</v>
      </c>
    </row>
    <row r="43" spans="1:20" ht="46.5" customHeight="1">
      <c r="A43" s="81">
        <v>42</v>
      </c>
      <c r="B43" s="93" t="s">
        <v>50</v>
      </c>
      <c r="C43" s="82">
        <f>+C45+C44</f>
        <v>346661</v>
      </c>
      <c r="D43" s="82">
        <v>0</v>
      </c>
      <c r="E43" s="147">
        <f t="shared" si="3"/>
        <v>0</v>
      </c>
      <c r="F43" s="82">
        <v>0</v>
      </c>
      <c r="G43" s="82"/>
      <c r="H43" s="82">
        <v>0</v>
      </c>
      <c r="I43" s="147">
        <v>0</v>
      </c>
      <c r="J43" s="82">
        <v>0</v>
      </c>
      <c r="K43" s="147">
        <v>0</v>
      </c>
      <c r="L43" s="82">
        <v>0</v>
      </c>
      <c r="M43" s="82">
        <v>0</v>
      </c>
      <c r="N43" s="82">
        <v>0</v>
      </c>
      <c r="O43" s="82">
        <v>0</v>
      </c>
      <c r="P43" s="147">
        <v>0</v>
      </c>
      <c r="Q43" s="82">
        <v>0</v>
      </c>
      <c r="R43" s="147">
        <v>0</v>
      </c>
      <c r="S43" s="82">
        <v>0</v>
      </c>
      <c r="T43" s="147">
        <v>0</v>
      </c>
    </row>
    <row r="44" spans="1:20" ht="14.25" customHeight="1">
      <c r="A44" s="84">
        <v>422</v>
      </c>
      <c r="B44" s="88" t="s">
        <v>18</v>
      </c>
      <c r="C44" s="90">
        <f>364212-28851+11300</f>
        <v>346661</v>
      </c>
      <c r="D44" s="86"/>
      <c r="E44" s="147">
        <f t="shared" si="3"/>
        <v>0</v>
      </c>
      <c r="F44" s="86"/>
      <c r="G44" s="86"/>
      <c r="H44" s="86">
        <v>0</v>
      </c>
      <c r="I44" s="149">
        <v>0</v>
      </c>
      <c r="J44" s="86"/>
      <c r="K44" s="149"/>
      <c r="L44" s="86"/>
      <c r="M44" s="86"/>
      <c r="N44" s="86"/>
      <c r="O44" s="86"/>
      <c r="P44" s="149"/>
      <c r="Q44" s="86">
        <v>0</v>
      </c>
      <c r="R44" s="149">
        <v>0</v>
      </c>
      <c r="S44" s="86">
        <v>0</v>
      </c>
      <c r="T44" s="149">
        <v>0</v>
      </c>
    </row>
    <row r="45" spans="1:20" ht="34.5" customHeight="1">
      <c r="A45" s="84">
        <v>426</v>
      </c>
      <c r="B45" s="85" t="s">
        <v>51</v>
      </c>
      <c r="C45" s="86">
        <v>0</v>
      </c>
      <c r="D45" s="86"/>
      <c r="E45" s="147">
        <f t="shared" si="3"/>
        <v>0</v>
      </c>
      <c r="F45" s="86"/>
      <c r="G45" s="86"/>
      <c r="H45" s="86">
        <v>0</v>
      </c>
      <c r="I45" s="149">
        <v>0</v>
      </c>
      <c r="J45" s="86"/>
      <c r="K45" s="149"/>
      <c r="L45" s="86"/>
      <c r="M45" s="86"/>
      <c r="N45" s="86"/>
      <c r="O45" s="86"/>
      <c r="P45" s="149"/>
      <c r="Q45" s="86">
        <v>0</v>
      </c>
      <c r="R45" s="149">
        <v>0</v>
      </c>
      <c r="S45" s="86">
        <v>0</v>
      </c>
      <c r="T45" s="149">
        <v>0</v>
      </c>
    </row>
    <row r="46" spans="1:20" s="69" customFormat="1" ht="44.25" customHeight="1">
      <c r="A46" s="81">
        <v>45</v>
      </c>
      <c r="B46" s="93" t="s">
        <v>52</v>
      </c>
      <c r="C46" s="82">
        <f>+C47+C48</f>
        <v>0</v>
      </c>
      <c r="D46" s="82">
        <v>0</v>
      </c>
      <c r="E46" s="147">
        <f t="shared" si="3"/>
        <v>0</v>
      </c>
      <c r="F46" s="82">
        <v>0</v>
      </c>
      <c r="G46" s="82"/>
      <c r="H46" s="82">
        <v>0</v>
      </c>
      <c r="I46" s="147">
        <v>0</v>
      </c>
      <c r="J46" s="82">
        <v>0</v>
      </c>
      <c r="K46" s="147">
        <v>0</v>
      </c>
      <c r="L46" s="82">
        <v>0</v>
      </c>
      <c r="M46" s="82">
        <v>0</v>
      </c>
      <c r="N46" s="82">
        <v>0</v>
      </c>
      <c r="O46" s="82">
        <v>0</v>
      </c>
      <c r="P46" s="147">
        <v>0</v>
      </c>
      <c r="Q46" s="82">
        <v>0</v>
      </c>
      <c r="R46" s="147">
        <v>0</v>
      </c>
      <c r="S46" s="82">
        <v>0</v>
      </c>
      <c r="T46" s="147">
        <v>0</v>
      </c>
    </row>
    <row r="47" spans="1:20" ht="33.75" customHeight="1">
      <c r="A47" s="84">
        <v>451</v>
      </c>
      <c r="B47" s="85" t="s">
        <v>53</v>
      </c>
      <c r="C47" s="86"/>
      <c r="D47" s="86"/>
      <c r="E47" s="147">
        <f t="shared" si="3"/>
        <v>0</v>
      </c>
      <c r="F47" s="86">
        <v>0</v>
      </c>
      <c r="G47" s="86"/>
      <c r="H47" s="86">
        <v>0</v>
      </c>
      <c r="I47" s="149">
        <v>0</v>
      </c>
      <c r="J47" s="86"/>
      <c r="K47" s="149"/>
      <c r="L47" s="86"/>
      <c r="M47" s="86"/>
      <c r="N47" s="86"/>
      <c r="O47" s="86"/>
      <c r="P47" s="149"/>
      <c r="Q47" s="86">
        <v>0</v>
      </c>
      <c r="R47" s="149">
        <v>0</v>
      </c>
      <c r="S47" s="86">
        <v>0</v>
      </c>
      <c r="T47" s="149">
        <v>0</v>
      </c>
    </row>
    <row r="48" spans="1:20" ht="31.5" customHeight="1">
      <c r="A48" s="84">
        <v>452</v>
      </c>
      <c r="B48" s="85" t="s">
        <v>54</v>
      </c>
      <c r="C48" s="86">
        <v>0</v>
      </c>
      <c r="D48" s="86">
        <v>0</v>
      </c>
      <c r="E48" s="147">
        <f t="shared" si="3"/>
        <v>0</v>
      </c>
      <c r="F48" s="86">
        <v>0</v>
      </c>
      <c r="G48" s="86"/>
      <c r="H48" s="86">
        <v>0</v>
      </c>
      <c r="I48" s="149">
        <v>0</v>
      </c>
      <c r="J48" s="86"/>
      <c r="K48" s="149"/>
      <c r="L48" s="86"/>
      <c r="M48" s="86"/>
      <c r="N48" s="86"/>
      <c r="O48" s="86"/>
      <c r="P48" s="149"/>
      <c r="Q48" s="86">
        <v>0</v>
      </c>
      <c r="R48" s="149">
        <v>0</v>
      </c>
      <c r="S48" s="86">
        <v>0</v>
      </c>
      <c r="T48" s="149">
        <v>0</v>
      </c>
    </row>
    <row r="49" spans="1:22" ht="52.5" customHeight="1">
      <c r="A49" s="84"/>
      <c r="B49" s="94" t="s">
        <v>55</v>
      </c>
      <c r="C49" s="95">
        <f>+C24+C29+C35+C37+C39</f>
        <v>9561620</v>
      </c>
      <c r="D49" s="96">
        <v>19500</v>
      </c>
      <c r="E49" s="147">
        <f t="shared" si="3"/>
        <v>2143</v>
      </c>
      <c r="F49" s="96">
        <v>0</v>
      </c>
      <c r="G49" s="96">
        <v>0</v>
      </c>
      <c r="H49" s="96">
        <v>0</v>
      </c>
      <c r="I49" s="151">
        <f>+I29</f>
        <v>771</v>
      </c>
      <c r="J49" s="96">
        <v>17000</v>
      </c>
      <c r="K49" s="151">
        <f>+K29</f>
        <v>0</v>
      </c>
      <c r="L49" s="96">
        <v>0</v>
      </c>
      <c r="M49" s="96">
        <v>0</v>
      </c>
      <c r="N49" s="96">
        <v>0</v>
      </c>
      <c r="O49" s="96">
        <v>2500</v>
      </c>
      <c r="P49" s="151">
        <f>+P33</f>
        <v>1372</v>
      </c>
      <c r="Q49" s="96">
        <v>19500</v>
      </c>
      <c r="R49" s="151">
        <v>0</v>
      </c>
      <c r="S49" s="96">
        <v>19500</v>
      </c>
      <c r="T49" s="151">
        <v>0</v>
      </c>
    </row>
    <row r="50" spans="1:22" ht="48.75" customHeight="1">
      <c r="A50" s="84"/>
      <c r="B50" s="94" t="s">
        <v>56</v>
      </c>
      <c r="C50" s="95">
        <f>+C25+C30+C36+C38+C40</f>
        <v>5189373</v>
      </c>
      <c r="D50" s="96">
        <v>0</v>
      </c>
      <c r="E50" s="147">
        <f t="shared" si="3"/>
        <v>0</v>
      </c>
      <c r="F50" s="96">
        <v>0</v>
      </c>
      <c r="G50" s="96">
        <v>0</v>
      </c>
      <c r="H50" s="96">
        <v>0</v>
      </c>
      <c r="I50" s="151">
        <v>0</v>
      </c>
      <c r="J50" s="96">
        <v>0</v>
      </c>
      <c r="K50" s="151">
        <v>0</v>
      </c>
      <c r="L50" s="96">
        <v>0</v>
      </c>
      <c r="M50" s="96">
        <v>0</v>
      </c>
      <c r="N50" s="96">
        <v>0</v>
      </c>
      <c r="O50" s="96">
        <v>0</v>
      </c>
      <c r="P50" s="151">
        <v>0</v>
      </c>
      <c r="Q50" s="96">
        <v>0</v>
      </c>
      <c r="R50" s="151">
        <v>0</v>
      </c>
      <c r="S50" s="96">
        <v>0</v>
      </c>
      <c r="T50" s="151">
        <v>0</v>
      </c>
    </row>
    <row r="51" spans="1:22" ht="16.5" customHeight="1">
      <c r="A51" s="84"/>
      <c r="B51" s="85"/>
      <c r="C51" s="86"/>
      <c r="D51" s="86">
        <v>0</v>
      </c>
      <c r="E51" s="147">
        <f t="shared" si="3"/>
        <v>0</v>
      </c>
      <c r="F51" s="86"/>
      <c r="G51" s="86"/>
      <c r="H51" s="86"/>
      <c r="I51" s="149"/>
      <c r="J51" s="86"/>
      <c r="K51" s="149"/>
      <c r="L51" s="86"/>
      <c r="M51" s="86"/>
      <c r="N51" s="86"/>
      <c r="O51" s="86"/>
      <c r="P51" s="149"/>
      <c r="Q51" s="86">
        <v>0</v>
      </c>
      <c r="R51" s="149">
        <v>0</v>
      </c>
      <c r="S51" s="86">
        <v>0</v>
      </c>
      <c r="T51" s="149">
        <v>0</v>
      </c>
    </row>
    <row r="52" spans="1:22" ht="28.5" customHeight="1">
      <c r="A52" s="97"/>
      <c r="B52" s="98" t="s">
        <v>57</v>
      </c>
      <c r="C52" s="95">
        <f>+C40+C49</f>
        <v>9908281</v>
      </c>
      <c r="D52" s="95">
        <v>19500</v>
      </c>
      <c r="E52" s="147">
        <f t="shared" si="3"/>
        <v>2143</v>
      </c>
      <c r="F52" s="95">
        <v>0</v>
      </c>
      <c r="G52" s="95">
        <v>0</v>
      </c>
      <c r="H52" s="95">
        <v>0</v>
      </c>
      <c r="I52" s="152">
        <f>+I49</f>
        <v>771</v>
      </c>
      <c r="J52" s="95">
        <v>17000</v>
      </c>
      <c r="K52" s="152">
        <f>+K49</f>
        <v>0</v>
      </c>
      <c r="L52" s="95">
        <v>0</v>
      </c>
      <c r="M52" s="95">
        <v>0</v>
      </c>
      <c r="N52" s="95">
        <v>0</v>
      </c>
      <c r="O52" s="95">
        <v>2500</v>
      </c>
      <c r="P52" s="152">
        <f>+P49</f>
        <v>1372</v>
      </c>
      <c r="Q52" s="95">
        <v>19500</v>
      </c>
      <c r="R52" s="152">
        <v>0</v>
      </c>
      <c r="S52" s="95">
        <v>19500</v>
      </c>
      <c r="T52" s="152">
        <v>0</v>
      </c>
    </row>
    <row r="53" spans="1:22">
      <c r="C53" s="42"/>
    </row>
    <row r="54" spans="1:22" ht="12.75" customHeight="1">
      <c r="A54" s="344" t="s">
        <v>126</v>
      </c>
      <c r="B54" s="345"/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O54" s="338" t="s">
        <v>100</v>
      </c>
      <c r="P54" s="280"/>
      <c r="Q54" s="280"/>
      <c r="R54" s="280"/>
      <c r="S54" s="280"/>
      <c r="T54" s="280"/>
      <c r="U54" s="280"/>
      <c r="V54" s="280"/>
    </row>
    <row r="55" spans="1:22" ht="9" customHeight="1">
      <c r="B55" s="331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</row>
    <row r="56" spans="1:22" hidden="1">
      <c r="B56" s="331"/>
      <c r="C56" s="332"/>
      <c r="D56" s="332"/>
      <c r="E56" s="332"/>
      <c r="F56" s="332"/>
      <c r="G56" s="332"/>
      <c r="H56" s="332"/>
      <c r="I56" s="332"/>
      <c r="J56" s="332"/>
      <c r="K56" s="332"/>
      <c r="L56" s="332"/>
      <c r="M56" s="332"/>
    </row>
    <row r="57" spans="1:22" hidden="1">
      <c r="B57" s="331"/>
      <c r="C57" s="332"/>
      <c r="D57" s="332"/>
      <c r="E57" s="332"/>
      <c r="F57" s="332"/>
      <c r="G57" s="332"/>
      <c r="H57" s="332"/>
      <c r="I57" s="332"/>
      <c r="J57" s="332"/>
      <c r="K57" s="332"/>
      <c r="L57" s="332"/>
      <c r="M57" s="332"/>
    </row>
    <row r="58" spans="1:22" ht="42" customHeight="1">
      <c r="A58" s="312"/>
      <c r="B58" s="280"/>
      <c r="C58" s="101"/>
      <c r="D58" s="102"/>
      <c r="E58" s="103"/>
      <c r="F58" s="102"/>
      <c r="G58" s="102"/>
      <c r="H58" s="102"/>
      <c r="L58" s="311"/>
      <c r="M58" s="311"/>
    </row>
    <row r="59" spans="1:22">
      <c r="A59" s="312"/>
      <c r="B59" s="280"/>
      <c r="C59" s="102"/>
      <c r="D59" s="102"/>
      <c r="E59" s="103"/>
      <c r="F59" s="102"/>
      <c r="G59" s="102"/>
      <c r="H59" s="102"/>
      <c r="L59" s="313"/>
      <c r="M59" s="313"/>
    </row>
    <row r="60" spans="1:22">
      <c r="C60" s="42"/>
    </row>
    <row r="61" spans="1:22">
      <c r="A61" s="314"/>
      <c r="B61" s="314"/>
    </row>
    <row r="62" spans="1:22" ht="13.5" customHeight="1"/>
    <row r="63" spans="1:22" hidden="1"/>
    <row r="64" spans="1:22" hidden="1"/>
    <row r="65" hidden="1"/>
  </sheetData>
  <mergeCells count="20">
    <mergeCell ref="O54:V54"/>
    <mergeCell ref="A1:L1"/>
    <mergeCell ref="A12:D12"/>
    <mergeCell ref="A8:D8"/>
    <mergeCell ref="A9:D9"/>
    <mergeCell ref="A10:D10"/>
    <mergeCell ref="A11:D11"/>
    <mergeCell ref="D18:J18"/>
    <mergeCell ref="L58:M58"/>
    <mergeCell ref="L59:M59"/>
    <mergeCell ref="A61:B61"/>
    <mergeCell ref="A13:D13"/>
    <mergeCell ref="A14:D14"/>
    <mergeCell ref="B55:M55"/>
    <mergeCell ref="B56:M56"/>
    <mergeCell ref="B57:M57"/>
    <mergeCell ref="A15:D15"/>
    <mergeCell ref="A58:B58"/>
    <mergeCell ref="A59:B59"/>
    <mergeCell ref="A54:M54"/>
  </mergeCells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headerFooter alignWithMargins="0"/>
  <rowBreaks count="1" manualBreakCount="1">
    <brk id="3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8</vt:i4>
      </vt:variant>
    </vt:vector>
  </HeadingPairs>
  <TitlesOfParts>
    <vt:vector size="15" baseType="lpstr">
      <vt:lpstr>OPĆI DIO</vt:lpstr>
      <vt:lpstr>PLAN PRIHODA</vt:lpstr>
      <vt:lpstr>FP Ril ukupni</vt:lpstr>
      <vt:lpstr>FP Ril SMJEŠTAJ i PUK</vt:lpstr>
      <vt:lpstr>Kapitalni projekti</vt:lpstr>
      <vt:lpstr>FP Ril tržište</vt:lpstr>
      <vt:lpstr>FP Ril stručno osposob.</vt:lpstr>
      <vt:lpstr>'PLAN PRIHODA'!Ispis_naslova</vt:lpstr>
      <vt:lpstr>'FP Ril SMJEŠTAJ i PUK'!Podrucje_ispisa</vt:lpstr>
      <vt:lpstr>'FP Ril stručno osposob.'!Podrucje_ispisa</vt:lpstr>
      <vt:lpstr>'FP Ril tržište'!Podrucje_ispisa</vt:lpstr>
      <vt:lpstr>'FP Ril ukupni'!Podrucje_ispisa</vt:lpstr>
      <vt:lpstr>'Kapitalni projekti'!Podrucje_ispisa</vt:lpstr>
      <vt:lpstr>'OPĆI DIO'!Podrucje_ispisa</vt:lpstr>
      <vt:lpstr>'PLAN PRIHODA'!Podrucje_ispisa</vt:lpstr>
    </vt:vector>
  </TitlesOfParts>
  <Company>Ministarstvo Financija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Irena</cp:lastModifiedBy>
  <cp:lastPrinted>2019-04-09T05:14:21Z</cp:lastPrinted>
  <dcterms:created xsi:type="dcterms:W3CDTF">2013-09-11T11:00:21Z</dcterms:created>
  <dcterms:modified xsi:type="dcterms:W3CDTF">2019-04-09T05:14:25Z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Prilog_1._Model prijedloga financijskog plana proračunskog korisnika proračuna.xls</vt:lpwstr>
  </property>
</Properties>
</file>